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6.45 FY25 GL &amp; Approps\"/>
    </mc:Choice>
  </mc:AlternateContent>
  <xr:revisionPtr revIDLastSave="0" documentId="13_ncr:1_{B1347CDE-B7B8-4EC2-A357-EBD8687BB844}" xr6:coauthVersionLast="36" xr6:coauthVersionMax="36" xr10:uidLastSave="{00000000-0000-0000-0000-000000000000}"/>
  <bookViews>
    <workbookView xWindow="0" yWindow="0" windowWidth="28800" windowHeight="12036" tabRatio="962" activeTab="1" xr2:uid="{00000000-000D-0000-FFFF-FFFF00000000}"/>
  </bookViews>
  <sheets>
    <sheet name="Appropriations" sheetId="1" r:id="rId1"/>
    <sheet name="Certificate of Est Resources" sheetId="2" r:id="rId2"/>
    <sheet name="FY25 Initial Permanent Approps" sheetId="75" r:id="rId3"/>
    <sheet name="FY21 December Est Resources" sheetId="50" state="hidden" r:id="rId4"/>
    <sheet name="FY21 August Est Resources" sheetId="42" state="hidden" r:id="rId5"/>
    <sheet name="FY21 September Est Resources" sheetId="43" state="hidden" r:id="rId6"/>
    <sheet name="FY21 October Approps" sheetId="45" state="hidden" r:id="rId7"/>
    <sheet name="FY21 October Est Resources" sheetId="46" state="hidden" r:id="rId8"/>
    <sheet name="FY21 November Approps" sheetId="47" state="hidden" r:id="rId9"/>
    <sheet name="FY21 November Est Resources" sheetId="48" state="hidden" r:id="rId10"/>
    <sheet name="FY21 December Approps" sheetId="49" state="hidden" r:id="rId11"/>
  </sheets>
  <definedNames>
    <definedName name="_xlnm.Print_Area" localSheetId="0">Appropriations!$A$1:$S$49</definedName>
    <definedName name="_xlnm.Print_Area" localSheetId="1">'Certificate of Est Resources'!$A$1:$V$52</definedName>
    <definedName name="_xlnm.Print_Area" localSheetId="4">'FY21 August Est Resources'!$A$1:$U$43</definedName>
    <definedName name="_xlnm.Print_Area" localSheetId="10">'FY21 December Approps'!$A$1:$Q$40</definedName>
    <definedName name="_xlnm.Print_Area" localSheetId="3">'FY21 December Est Resources'!$A$1:$V$42</definedName>
    <definedName name="_xlnm.Print_Area" localSheetId="8">'FY21 November Approps'!$A$1:$R$40</definedName>
    <definedName name="_xlnm.Print_Area" localSheetId="9">'FY21 November Est Resources'!$A$1:$U$43</definedName>
    <definedName name="_xlnm.Print_Area" localSheetId="6">'FY21 October Approps'!$A$1:$R$40</definedName>
    <definedName name="_xlnm.Print_Area" localSheetId="7">'FY21 October Est Resources'!$A$1:$U$38</definedName>
    <definedName name="_xlnm.Print_Area" localSheetId="5">'FY21 September Est Resources'!$A$1:$U$43</definedName>
    <definedName name="_xlnm.Print_Area" localSheetId="2">'FY25 Initial Permanent Approps'!$A$2:$S$42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0" i="2" l="1"/>
  <c r="Z9" i="2"/>
  <c r="Z8" i="2"/>
  <c r="S14" i="1"/>
  <c r="Q14" i="1"/>
  <c r="Q19" i="1" l="1"/>
  <c r="R28" i="1" l="1"/>
  <c r="Z37" i="2" l="1"/>
  <c r="Z36" i="2"/>
  <c r="Z35" i="2"/>
  <c r="Z33" i="2"/>
  <c r="Z32" i="2"/>
  <c r="Z28" i="2"/>
  <c r="Z26" i="2"/>
  <c r="Z24" i="2"/>
  <c r="Z22" i="2"/>
  <c r="Z21" i="2"/>
  <c r="Z20" i="2"/>
  <c r="Z19" i="2"/>
  <c r="Z17" i="2"/>
  <c r="Z16" i="2"/>
  <c r="Z15" i="2"/>
  <c r="Z14" i="2"/>
  <c r="Z13" i="2"/>
  <c r="Z12" i="2"/>
  <c r="Z11" i="2"/>
  <c r="Z10" i="2"/>
  <c r="Z7" i="2"/>
  <c r="Z6" i="2"/>
  <c r="Z5" i="2"/>
  <c r="Z3" i="2"/>
  <c r="D27" i="75" l="1"/>
  <c r="G26" i="2" l="1"/>
  <c r="T26" i="2" s="1"/>
  <c r="V26" i="2" s="1"/>
  <c r="G25" i="2"/>
  <c r="G36" i="2"/>
  <c r="T36" i="2" s="1"/>
  <c r="V36" i="2" s="1"/>
  <c r="T25" i="2" l="1"/>
  <c r="V25" i="2" s="1"/>
  <c r="Z25" i="2"/>
  <c r="G37" i="2"/>
  <c r="T37" i="2" s="1"/>
  <c r="V37" i="2" s="1"/>
  <c r="S19" i="1" l="1"/>
  <c r="R27" i="75" l="1"/>
  <c r="Q26" i="75"/>
  <c r="S26" i="75" s="1"/>
  <c r="Q25" i="75"/>
  <c r="S25" i="75" s="1"/>
  <c r="Q24" i="75"/>
  <c r="S24" i="75" s="1"/>
  <c r="Q23" i="75"/>
  <c r="S23" i="75" s="1"/>
  <c r="Q22" i="75"/>
  <c r="S22" i="75" s="1"/>
  <c r="Q21" i="75"/>
  <c r="S21" i="75" s="1"/>
  <c r="Q20" i="75"/>
  <c r="S20" i="75" s="1"/>
  <c r="Q19" i="75"/>
  <c r="S19" i="75" s="1"/>
  <c r="Q18" i="75"/>
  <c r="S18" i="75" s="1"/>
  <c r="Q17" i="75"/>
  <c r="S17" i="75" s="1"/>
  <c r="Q16" i="75"/>
  <c r="S16" i="75" s="1"/>
  <c r="Q15" i="75"/>
  <c r="S15" i="75" s="1"/>
  <c r="Q14" i="75"/>
  <c r="S14" i="75" s="1"/>
  <c r="Q13" i="75"/>
  <c r="S13" i="75" s="1"/>
  <c r="Q12" i="75"/>
  <c r="S12" i="75" s="1"/>
  <c r="Q11" i="75"/>
  <c r="S11" i="75" s="1"/>
  <c r="Q10" i="75"/>
  <c r="S10" i="75" s="1"/>
  <c r="Q9" i="75"/>
  <c r="S9" i="75" s="1"/>
  <c r="Q8" i="75"/>
  <c r="S8" i="75" s="1"/>
  <c r="Q7" i="75"/>
  <c r="S7" i="75" s="1"/>
  <c r="Q6" i="75"/>
  <c r="S6" i="75" s="1"/>
  <c r="Q5" i="75"/>
  <c r="S5" i="75" s="1"/>
  <c r="Q4" i="75"/>
  <c r="S4" i="75" s="1"/>
  <c r="Q27" i="75" l="1"/>
  <c r="S27" i="75" s="1"/>
  <c r="Q25" i="1" l="1"/>
  <c r="S25" i="1" s="1"/>
  <c r="G23" i="2" l="1"/>
  <c r="T23" i="2" s="1"/>
  <c r="F40" i="2" l="1"/>
  <c r="E40" i="2"/>
  <c r="D40" i="2"/>
  <c r="G22" i="2"/>
  <c r="T22" i="2" s="1"/>
  <c r="V22" i="2" s="1"/>
  <c r="G18" i="2"/>
  <c r="D28" i="1" l="1"/>
  <c r="Q24" i="1"/>
  <c r="S24" i="1" s="1"/>
  <c r="V31" i="50" l="1"/>
  <c r="T31" i="50"/>
  <c r="S31" i="50"/>
  <c r="R31" i="50"/>
  <c r="Q31" i="50"/>
  <c r="P31" i="50"/>
  <c r="O31" i="50"/>
  <c r="M31" i="50"/>
  <c r="L31" i="50"/>
  <c r="K31" i="50"/>
  <c r="J31" i="50"/>
  <c r="I31" i="50"/>
  <c r="G31" i="50"/>
  <c r="F31" i="50"/>
  <c r="E31" i="50"/>
  <c r="H29" i="50"/>
  <c r="U29" i="50" s="1"/>
  <c r="H28" i="50"/>
  <c r="U28" i="50"/>
  <c r="H27" i="50"/>
  <c r="U27" i="50" s="1"/>
  <c r="H26" i="50"/>
  <c r="U26" i="50"/>
  <c r="H25" i="50"/>
  <c r="U25" i="50" s="1"/>
  <c r="H24" i="50"/>
  <c r="U24" i="50"/>
  <c r="H23" i="50"/>
  <c r="U23" i="50" s="1"/>
  <c r="H22" i="50"/>
  <c r="U22" i="50"/>
  <c r="H21" i="50"/>
  <c r="U21" i="50" s="1"/>
  <c r="N20" i="50"/>
  <c r="H20" i="50"/>
  <c r="H19" i="50"/>
  <c r="U19" i="50" s="1"/>
  <c r="H18" i="50"/>
  <c r="U18" i="50"/>
  <c r="U17" i="50"/>
  <c r="H16" i="50"/>
  <c r="U16" i="50"/>
  <c r="H15" i="50"/>
  <c r="U15" i="50"/>
  <c r="N14" i="50"/>
  <c r="H14" i="50"/>
  <c r="H13" i="50"/>
  <c r="U13" i="50"/>
  <c r="H12" i="50"/>
  <c r="U12" i="50"/>
  <c r="H11" i="50"/>
  <c r="U11" i="50"/>
  <c r="H10" i="50"/>
  <c r="U10" i="50"/>
  <c r="H9" i="50"/>
  <c r="U9" i="50"/>
  <c r="H8" i="50"/>
  <c r="U8" i="50"/>
  <c r="H7" i="50"/>
  <c r="U7" i="50"/>
  <c r="H6" i="50"/>
  <c r="U6" i="50"/>
  <c r="H5" i="50"/>
  <c r="U5" i="50"/>
  <c r="H4" i="50"/>
  <c r="U4" i="50"/>
  <c r="H3" i="50"/>
  <c r="H31" i="50" s="1"/>
  <c r="U3" i="50"/>
  <c r="D24" i="49"/>
  <c r="Q23" i="49"/>
  <c r="J22" i="49"/>
  <c r="Q22" i="49"/>
  <c r="Q21" i="49"/>
  <c r="Q20" i="49"/>
  <c r="Q19" i="49"/>
  <c r="Q18" i="49"/>
  <c r="J17" i="49"/>
  <c r="Q17" i="49"/>
  <c r="Q16" i="49"/>
  <c r="Q15" i="49"/>
  <c r="Q14" i="49"/>
  <c r="Q13" i="49"/>
  <c r="Q12" i="49"/>
  <c r="Q11" i="49"/>
  <c r="Q10" i="49"/>
  <c r="Q9" i="49"/>
  <c r="Q8" i="49"/>
  <c r="Q7" i="49"/>
  <c r="Q6" i="49"/>
  <c r="Q5" i="49"/>
  <c r="Q4" i="49"/>
  <c r="Q3" i="49"/>
  <c r="Q24" i="49" s="1"/>
  <c r="N31" i="50"/>
  <c r="U14" i="50"/>
  <c r="U20" i="50"/>
  <c r="U31" i="48"/>
  <c r="S31" i="48"/>
  <c r="R31" i="48"/>
  <c r="Q31" i="48"/>
  <c r="P31" i="48"/>
  <c r="O31" i="48"/>
  <c r="N31" i="48"/>
  <c r="M31" i="48"/>
  <c r="L31" i="48"/>
  <c r="K31" i="48"/>
  <c r="J31" i="48"/>
  <c r="I31" i="48"/>
  <c r="H31" i="48"/>
  <c r="F31" i="48"/>
  <c r="E31" i="48"/>
  <c r="D31" i="48"/>
  <c r="G29" i="48"/>
  <c r="T29" i="48"/>
  <c r="G28" i="48"/>
  <c r="T28" i="48"/>
  <c r="G27" i="48"/>
  <c r="T27" i="48"/>
  <c r="G26" i="48"/>
  <c r="T26" i="48"/>
  <c r="G25" i="48"/>
  <c r="T25" i="48"/>
  <c r="G24" i="48"/>
  <c r="T24" i="48"/>
  <c r="G23" i="48"/>
  <c r="T23" i="48"/>
  <c r="G22" i="48"/>
  <c r="T22" i="48"/>
  <c r="G21" i="48"/>
  <c r="T21" i="48"/>
  <c r="G20" i="48"/>
  <c r="T20" i="48" s="1"/>
  <c r="G19" i="48"/>
  <c r="T19" i="48"/>
  <c r="G18" i="48"/>
  <c r="T18" i="48"/>
  <c r="T17" i="48"/>
  <c r="G16" i="48"/>
  <c r="T16" i="48" s="1"/>
  <c r="G15" i="48"/>
  <c r="T15" i="48"/>
  <c r="G14" i="48"/>
  <c r="T14" i="48" s="1"/>
  <c r="G13" i="48"/>
  <c r="T13" i="48"/>
  <c r="G12" i="48"/>
  <c r="T12" i="48" s="1"/>
  <c r="G11" i="48"/>
  <c r="T11" i="48"/>
  <c r="G10" i="48"/>
  <c r="T10" i="48" s="1"/>
  <c r="G9" i="48"/>
  <c r="T9" i="48"/>
  <c r="G8" i="48"/>
  <c r="T8" i="48" s="1"/>
  <c r="G7" i="48"/>
  <c r="T7" i="48"/>
  <c r="G6" i="48"/>
  <c r="T6" i="48" s="1"/>
  <c r="G5" i="48"/>
  <c r="T5" i="48" s="1"/>
  <c r="G4" i="48"/>
  <c r="G31" i="48" s="1"/>
  <c r="G3" i="48"/>
  <c r="T3" i="48"/>
  <c r="R24" i="47"/>
  <c r="D24" i="47"/>
  <c r="Q23" i="47"/>
  <c r="Q22" i="47"/>
  <c r="Q21" i="47"/>
  <c r="Q20" i="47"/>
  <c r="Q19" i="47"/>
  <c r="Q18" i="47"/>
  <c r="Q17" i="47"/>
  <c r="Q16" i="47"/>
  <c r="Q15" i="47"/>
  <c r="Q14" i="47"/>
  <c r="Q13" i="47"/>
  <c r="Q12" i="47"/>
  <c r="Q11" i="47"/>
  <c r="Q10" i="47"/>
  <c r="Q9" i="47"/>
  <c r="Q8" i="47"/>
  <c r="Q7" i="47"/>
  <c r="Q6" i="47"/>
  <c r="Q5" i="47"/>
  <c r="Q24" i="47" s="1"/>
  <c r="Q4" i="47"/>
  <c r="Q3" i="47"/>
  <c r="U31" i="46"/>
  <c r="S31" i="46"/>
  <c r="R31" i="46"/>
  <c r="Q31" i="46"/>
  <c r="P31" i="46"/>
  <c r="O31" i="46"/>
  <c r="N31" i="46"/>
  <c r="M31" i="46"/>
  <c r="L31" i="46"/>
  <c r="K31" i="46"/>
  <c r="J31" i="46"/>
  <c r="I31" i="46"/>
  <c r="H31" i="46"/>
  <c r="F31" i="46"/>
  <c r="E31" i="46"/>
  <c r="D31" i="46"/>
  <c r="G29" i="46"/>
  <c r="T29" i="46"/>
  <c r="G28" i="46"/>
  <c r="T28" i="46" s="1"/>
  <c r="G27" i="46"/>
  <c r="T27" i="46"/>
  <c r="G26" i="46"/>
  <c r="T26" i="46" s="1"/>
  <c r="G25" i="46"/>
  <c r="T25" i="46"/>
  <c r="G24" i="46"/>
  <c r="T24" i="46" s="1"/>
  <c r="G23" i="46"/>
  <c r="T23" i="46"/>
  <c r="G22" i="46"/>
  <c r="T22" i="46" s="1"/>
  <c r="G21" i="46"/>
  <c r="T21" i="46"/>
  <c r="G20" i="46"/>
  <c r="T20" i="46" s="1"/>
  <c r="G19" i="46"/>
  <c r="T19" i="46"/>
  <c r="G18" i="46"/>
  <c r="T18" i="46" s="1"/>
  <c r="T17" i="46"/>
  <c r="G16" i="46"/>
  <c r="T16" i="46"/>
  <c r="G15" i="46"/>
  <c r="T15" i="46"/>
  <c r="G14" i="46"/>
  <c r="T14" i="46"/>
  <c r="G13" i="46"/>
  <c r="T13" i="46"/>
  <c r="G12" i="46"/>
  <c r="T12" i="46"/>
  <c r="G11" i="46"/>
  <c r="T11" i="46"/>
  <c r="G10" i="46"/>
  <c r="T10" i="46"/>
  <c r="G9" i="46"/>
  <c r="T9" i="46"/>
  <c r="G8" i="46"/>
  <c r="T8" i="46"/>
  <c r="G7" i="46"/>
  <c r="T7" i="46"/>
  <c r="G6" i="46"/>
  <c r="T6" i="46"/>
  <c r="G5" i="46"/>
  <c r="T5" i="46"/>
  <c r="G4" i="46"/>
  <c r="G3" i="46"/>
  <c r="T3" i="46" s="1"/>
  <c r="T4" i="46"/>
  <c r="R24" i="45"/>
  <c r="D24" i="45"/>
  <c r="Q23" i="45"/>
  <c r="Q22" i="45"/>
  <c r="Q21" i="45"/>
  <c r="Q20" i="45"/>
  <c r="Q19" i="45"/>
  <c r="Q18" i="45"/>
  <c r="Q17" i="45"/>
  <c r="Q16" i="45"/>
  <c r="Q15" i="45"/>
  <c r="Q14" i="45"/>
  <c r="Q13" i="45"/>
  <c r="Q12" i="45"/>
  <c r="Q11" i="45"/>
  <c r="Q10" i="45"/>
  <c r="Q9" i="45"/>
  <c r="Q8" i="45"/>
  <c r="Q7" i="45"/>
  <c r="Q6" i="45"/>
  <c r="Q5" i="45"/>
  <c r="Q4" i="45"/>
  <c r="Q3" i="45"/>
  <c r="Q24" i="45"/>
  <c r="U31" i="43"/>
  <c r="S31" i="43"/>
  <c r="R31" i="43"/>
  <c r="Q31" i="43"/>
  <c r="P31" i="43"/>
  <c r="O31" i="43"/>
  <c r="N31" i="43"/>
  <c r="M31" i="43"/>
  <c r="L31" i="43"/>
  <c r="K31" i="43"/>
  <c r="J31" i="43"/>
  <c r="I31" i="43"/>
  <c r="H31" i="43"/>
  <c r="F31" i="43"/>
  <c r="E31" i="43"/>
  <c r="D31" i="43"/>
  <c r="G29" i="43"/>
  <c r="T29" i="43"/>
  <c r="G28" i="43"/>
  <c r="T28" i="43"/>
  <c r="G27" i="43"/>
  <c r="T27" i="43"/>
  <c r="G26" i="43"/>
  <c r="T26" i="43"/>
  <c r="G25" i="43"/>
  <c r="T25" i="43"/>
  <c r="G24" i="43"/>
  <c r="T24" i="43"/>
  <c r="G23" i="43"/>
  <c r="T23" i="43" s="1"/>
  <c r="G22" i="43"/>
  <c r="T22" i="43"/>
  <c r="G21" i="43"/>
  <c r="T21" i="43"/>
  <c r="G20" i="43"/>
  <c r="T20" i="43"/>
  <c r="G19" i="43"/>
  <c r="T19" i="43"/>
  <c r="G18" i="43"/>
  <c r="T18" i="43"/>
  <c r="T17" i="43"/>
  <c r="G16" i="43"/>
  <c r="T16" i="43"/>
  <c r="G15" i="43"/>
  <c r="T15" i="43" s="1"/>
  <c r="G14" i="43"/>
  <c r="T14" i="43"/>
  <c r="G13" i="43"/>
  <c r="T13" i="43" s="1"/>
  <c r="G12" i="43"/>
  <c r="T12" i="43"/>
  <c r="G11" i="43"/>
  <c r="T11" i="43" s="1"/>
  <c r="G10" i="43"/>
  <c r="T10" i="43"/>
  <c r="G9" i="43"/>
  <c r="T9" i="43" s="1"/>
  <c r="G8" i="43"/>
  <c r="T8" i="43"/>
  <c r="G7" i="43"/>
  <c r="T7" i="43" s="1"/>
  <c r="G6" i="43"/>
  <c r="T6" i="43"/>
  <c r="G5" i="43"/>
  <c r="T5" i="43" s="1"/>
  <c r="G4" i="43"/>
  <c r="T4" i="43" s="1"/>
  <c r="G3" i="43"/>
  <c r="G31" i="43" s="1"/>
  <c r="U31" i="42"/>
  <c r="S31" i="42"/>
  <c r="R31" i="42"/>
  <c r="Q31" i="42"/>
  <c r="P31" i="42"/>
  <c r="O31" i="42"/>
  <c r="N31" i="42"/>
  <c r="M31" i="42"/>
  <c r="L31" i="42"/>
  <c r="K31" i="42"/>
  <c r="J31" i="42"/>
  <c r="I31" i="42"/>
  <c r="H31" i="42"/>
  <c r="F31" i="42"/>
  <c r="E31" i="42"/>
  <c r="D31" i="42"/>
  <c r="G29" i="42"/>
  <c r="T29" i="42"/>
  <c r="G28" i="42"/>
  <c r="T28" i="42"/>
  <c r="G27" i="42"/>
  <c r="T27" i="42"/>
  <c r="G26" i="42"/>
  <c r="T26" i="42"/>
  <c r="G25" i="42"/>
  <c r="T25" i="42"/>
  <c r="G24" i="42"/>
  <c r="T24" i="42"/>
  <c r="G23" i="42"/>
  <c r="T23" i="42"/>
  <c r="G22" i="42"/>
  <c r="T22" i="42"/>
  <c r="G21" i="42"/>
  <c r="T21" i="42"/>
  <c r="G20" i="42"/>
  <c r="T20" i="42"/>
  <c r="G19" i="42"/>
  <c r="T19" i="42"/>
  <c r="G18" i="42"/>
  <c r="T18" i="42"/>
  <c r="T17" i="42"/>
  <c r="G16" i="42"/>
  <c r="T16" i="42" s="1"/>
  <c r="G15" i="42"/>
  <c r="T15" i="42"/>
  <c r="G14" i="42"/>
  <c r="T14" i="42" s="1"/>
  <c r="G13" i="42"/>
  <c r="T13" i="42"/>
  <c r="G12" i="42"/>
  <c r="T12" i="42" s="1"/>
  <c r="G11" i="42"/>
  <c r="T11" i="42"/>
  <c r="G10" i="42"/>
  <c r="T10" i="42" s="1"/>
  <c r="G9" i="42"/>
  <c r="T9" i="42"/>
  <c r="G8" i="42"/>
  <c r="T8" i="42" s="1"/>
  <c r="G7" i="42"/>
  <c r="T7" i="42"/>
  <c r="G6" i="42"/>
  <c r="T6" i="42" s="1"/>
  <c r="G5" i="42"/>
  <c r="T5" i="42"/>
  <c r="G4" i="42"/>
  <c r="T4" i="42" s="1"/>
  <c r="G3" i="42"/>
  <c r="T3" i="42"/>
  <c r="T18" i="2"/>
  <c r="Q20" i="1"/>
  <c r="G17" i="2"/>
  <c r="T17" i="2" s="1"/>
  <c r="V17" i="2" s="1"/>
  <c r="Q18" i="1"/>
  <c r="S18" i="1" s="1"/>
  <c r="G30" i="2"/>
  <c r="T30" i="2" s="1"/>
  <c r="Q5" i="1"/>
  <c r="S5" i="1" s="1"/>
  <c r="Q22" i="1"/>
  <c r="S22" i="1" s="1"/>
  <c r="G20" i="2"/>
  <c r="T20" i="2" s="1"/>
  <c r="V20" i="2" s="1"/>
  <c r="G13" i="2"/>
  <c r="T13" i="2" s="1"/>
  <c r="V13" i="2" s="1"/>
  <c r="Q16" i="1"/>
  <c r="S16" i="1" s="1"/>
  <c r="Q27" i="1"/>
  <c r="S27" i="1" s="1"/>
  <c r="Q26" i="1"/>
  <c r="S26" i="1" s="1"/>
  <c r="Q23" i="1"/>
  <c r="S23" i="1" s="1"/>
  <c r="Q21" i="1"/>
  <c r="S21" i="1" s="1"/>
  <c r="Q17" i="1"/>
  <c r="S17" i="1" s="1"/>
  <c r="Q15" i="1"/>
  <c r="S15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Q6" i="1"/>
  <c r="S6" i="1" s="1"/>
  <c r="Q4" i="1"/>
  <c r="S4" i="1" s="1"/>
  <c r="Q3" i="1"/>
  <c r="S3" i="1" s="1"/>
  <c r="H40" i="2"/>
  <c r="I40" i="2"/>
  <c r="J40" i="2"/>
  <c r="G14" i="2"/>
  <c r="T14" i="2" s="1"/>
  <c r="V14" i="2" s="1"/>
  <c r="U40" i="2"/>
  <c r="G15" i="2"/>
  <c r="T15" i="2" s="1"/>
  <c r="V15" i="2" s="1"/>
  <c r="K40" i="2"/>
  <c r="L40" i="2"/>
  <c r="M40" i="2"/>
  <c r="N40" i="2"/>
  <c r="O40" i="2"/>
  <c r="P40" i="2"/>
  <c r="Q40" i="2"/>
  <c r="R40" i="2"/>
  <c r="S40" i="2"/>
  <c r="G3" i="2"/>
  <c r="G5" i="2"/>
  <c r="T5" i="2" s="1"/>
  <c r="V5" i="2" s="1"/>
  <c r="G6" i="2"/>
  <c r="T6" i="2" s="1"/>
  <c r="V6" i="2" s="1"/>
  <c r="G7" i="2"/>
  <c r="T7" i="2" s="1"/>
  <c r="V7" i="2" s="1"/>
  <c r="G8" i="2"/>
  <c r="T8" i="2" s="1"/>
  <c r="V8" i="2" s="1"/>
  <c r="G9" i="2"/>
  <c r="T9" i="2" s="1"/>
  <c r="V9" i="2" s="1"/>
  <c r="G10" i="2"/>
  <c r="G11" i="2"/>
  <c r="T11" i="2" s="1"/>
  <c r="V11" i="2" s="1"/>
  <c r="G12" i="2"/>
  <c r="T12" i="2" s="1"/>
  <c r="V12" i="2" s="1"/>
  <c r="G16" i="2"/>
  <c r="T16" i="2" s="1"/>
  <c r="V16" i="2" s="1"/>
  <c r="G19" i="2"/>
  <c r="T19" i="2" s="1"/>
  <c r="V19" i="2" s="1"/>
  <c r="G21" i="2"/>
  <c r="T21" i="2" s="1"/>
  <c r="V21" i="2" s="1"/>
  <c r="G24" i="2"/>
  <c r="G28" i="2"/>
  <c r="T28" i="2" s="1"/>
  <c r="V28" i="2" s="1"/>
  <c r="G32" i="2"/>
  <c r="T32" i="2" s="1"/>
  <c r="V32" i="2" s="1"/>
  <c r="G33" i="2"/>
  <c r="T33" i="2" s="1"/>
  <c r="V33" i="2" s="1"/>
  <c r="G35" i="2"/>
  <c r="T35" i="2" s="1"/>
  <c r="V35" i="2" s="1"/>
  <c r="T24" i="2" l="1"/>
  <c r="V24" i="2" s="1"/>
  <c r="U31" i="50"/>
  <c r="T31" i="42"/>
  <c r="T31" i="46"/>
  <c r="G31" i="42"/>
  <c r="T3" i="43"/>
  <c r="T31" i="43" s="1"/>
  <c r="G31" i="46"/>
  <c r="T4" i="48"/>
  <c r="T31" i="48" s="1"/>
  <c r="G40" i="2"/>
  <c r="T10" i="2"/>
  <c r="V10" i="2" s="1"/>
  <c r="S20" i="1"/>
  <c r="Q28" i="1"/>
  <c r="S28" i="1" s="1"/>
  <c r="T3" i="2"/>
  <c r="V3" i="2" s="1"/>
  <c r="T40" i="2" l="1"/>
  <c r="V40" i="2" s="1"/>
</calcChain>
</file>

<file path=xl/sharedStrings.xml><?xml version="1.0" encoding="utf-8"?>
<sst xmlns="http://schemas.openxmlformats.org/spreadsheetml/2006/main" count="703" uniqueCount="118">
  <si>
    <t>Fund</t>
  </si>
  <si>
    <t>Description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</si>
  <si>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</si>
  <si>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</si>
  <si>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</si>
  <si>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</si>
  <si>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</si>
  <si>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</si>
  <si>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</si>
  <si>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</si>
  <si>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</si>
  <si>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</si>
  <si>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Total Appropriations</t>
  </si>
  <si>
    <t>Taxes</t>
  </si>
  <si>
    <t>Other Sources</t>
  </si>
  <si>
    <t xml:space="preserve">Total 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</si>
  <si>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</si>
  <si>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</si>
  <si>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</si>
  <si>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</si>
  <si>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</si>
  <si>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</si>
  <si>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</si>
  <si>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</si>
  <si>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</si>
  <si>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001</t>
  </si>
  <si>
    <t>018</t>
  </si>
  <si>
    <t>019</t>
  </si>
  <si>
    <t>035</t>
  </si>
  <si>
    <t>300</t>
  </si>
  <si>
    <t>451</t>
  </si>
  <si>
    <t>452</t>
  </si>
  <si>
    <t>460</t>
  </si>
  <si>
    <t>461</t>
  </si>
  <si>
    <t>506</t>
  </si>
  <si>
    <t>516</t>
  </si>
  <si>
    <t>572</t>
  </si>
  <si>
    <t>590</t>
  </si>
  <si>
    <t>003</t>
  </si>
  <si>
    <t>006</t>
  </si>
  <si>
    <t>009</t>
  </si>
  <si>
    <t>007</t>
  </si>
  <si>
    <t>022</t>
  </si>
  <si>
    <t>General Fund</t>
  </si>
  <si>
    <t>Public School Support</t>
  </si>
  <si>
    <t>Termination Benefits</t>
  </si>
  <si>
    <t>District Managed Activities</t>
  </si>
  <si>
    <t>Data Communication</t>
  </si>
  <si>
    <t>Professional Development</t>
  </si>
  <si>
    <t>Summer Intervention</t>
  </si>
  <si>
    <t>Vocational Ed Enhancements</t>
  </si>
  <si>
    <t>Race to the Top</t>
  </si>
  <si>
    <t>IDEA-B</t>
  </si>
  <si>
    <t>Title I</t>
  </si>
  <si>
    <t>Title II</t>
  </si>
  <si>
    <t>Permanent Improvement</t>
  </si>
  <si>
    <t>Food Service</t>
  </si>
  <si>
    <t>School Supplies - Resale</t>
  </si>
  <si>
    <t>Special Trust</t>
  </si>
  <si>
    <t>Student Activities</t>
  </si>
  <si>
    <t>008</t>
  </si>
  <si>
    <t>Scholarships</t>
  </si>
  <si>
    <t>Adjusted Total</t>
  </si>
  <si>
    <t>Total All Funds</t>
  </si>
  <si>
    <t>Athletics</t>
  </si>
  <si>
    <t>200</t>
  </si>
  <si>
    <t>Resale</t>
  </si>
  <si>
    <t xml:space="preserve">Public School Support </t>
  </si>
  <si>
    <t>Vocational Grant</t>
  </si>
  <si>
    <t>usacert</t>
  </si>
  <si>
    <t>option 2</t>
  </si>
  <si>
    <t>Per APPRES</t>
  </si>
  <si>
    <t>Add to System</t>
  </si>
  <si>
    <t>Pending BOE Approval</t>
  </si>
  <si>
    <t>Per AmdCert</t>
  </si>
  <si>
    <t>Other Grants</t>
  </si>
  <si>
    <t>diff</t>
  </si>
  <si>
    <t>Tournament Fund/Community School</t>
  </si>
  <si>
    <t>Athletics Tournaments/Community School</t>
  </si>
  <si>
    <t>Misc Federal Grants</t>
  </si>
  <si>
    <t>Approp Calcs and Check</t>
  </si>
  <si>
    <t>(Beg Cash Bal + YTD Receipts) - Total Budget = Approp Needed (from Cash and Budget accts)</t>
  </si>
  <si>
    <t>Remaining Budget + Approp Needed = Remaining Cash Balance (from Cash and Budget accts)</t>
  </si>
  <si>
    <t>Misc Federal Grants/Title IV</t>
  </si>
  <si>
    <t>AG Office - School Safety Grant</t>
  </si>
  <si>
    <t>Unencumbered Balance 
July 1, 2019</t>
  </si>
  <si>
    <t>Additions
July</t>
  </si>
  <si>
    <t>Additions
August</t>
  </si>
  <si>
    <t>Additions
September</t>
  </si>
  <si>
    <t>7/1 Appropriations</t>
  </si>
  <si>
    <t>July</t>
  </si>
  <si>
    <t>August</t>
  </si>
  <si>
    <t>September</t>
  </si>
  <si>
    <t>Student Wellness and Success</t>
  </si>
  <si>
    <t>Title I Non-Competitive</t>
  </si>
  <si>
    <t>004</t>
  </si>
  <si>
    <t>Building</t>
  </si>
  <si>
    <t>ESSER - CARES Act</t>
  </si>
  <si>
    <t>ESSER CARES Act</t>
  </si>
  <si>
    <t>CRF - Rural &amp; Small Town SD</t>
  </si>
  <si>
    <t>Unencumbered Balance 
July 1, 2020</t>
  </si>
  <si>
    <t>CRF - Rural &amp; Small Town SD/Connectivity</t>
  </si>
  <si>
    <t>FY21 Permanent Appropriations (Fund Level)</t>
  </si>
  <si>
    <t>Title IV</t>
  </si>
  <si>
    <t>ARP IDEA Early Childhood</t>
  </si>
  <si>
    <t>AG Office - School Safety Grant/School Bus Purchase Program</t>
  </si>
  <si>
    <t>21st Century Community Learning Centers</t>
  </si>
  <si>
    <t>21st Century Community Learning</t>
  </si>
  <si>
    <t>Reason for Adjustment</t>
  </si>
  <si>
    <t>FY24 Permanent Appropriations (Fund Level)</t>
  </si>
  <si>
    <t>look at 599</t>
  </si>
  <si>
    <t>look at 509</t>
  </si>
  <si>
    <t>look at 572</t>
  </si>
  <si>
    <t>FY25 Permanent Appropriations (Fund Level)</t>
  </si>
  <si>
    <t>Unencumbered Balance 
July 1, 2024</t>
  </si>
  <si>
    <t>Data Communication Fund</t>
  </si>
  <si>
    <t>070</t>
  </si>
  <si>
    <t>Capital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</si>
</sst>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rgb="FFFF0000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2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43" fontId="5" fillId="0" borderId="0" xfId="1" applyFont="1"/>
    <xf numFmtId="0" fontId="5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/>
    </xf>
    <xf numFmtId="0" fontId="5" fillId="0" borderId="5" xfId="0" applyFont="1" applyBorder="1"/>
    <xf numFmtId="43" fontId="5" fillId="0" borderId="5" xfId="1" applyFont="1" applyBorder="1"/>
    <xf numFmtId="43" fontId="5" fillId="0" borderId="6" xfId="1" applyFont="1" applyBorder="1"/>
    <xf numFmtId="0" fontId="5" fillId="0" borderId="7" xfId="0" quotePrefix="1" applyFont="1" applyBorder="1" applyAlignment="1">
      <alignment horizontal="center"/>
    </xf>
    <xf numFmtId="0" fontId="5" fillId="0" borderId="0" xfId="0" applyFont="1" applyBorder="1"/>
    <xf numFmtId="43" fontId="5" fillId="0" borderId="0" xfId="1" applyFont="1" applyBorder="1"/>
    <xf numFmtId="43" fontId="5" fillId="0" borderId="8" xfId="1" applyFont="1" applyBorder="1"/>
    <xf numFmtId="0" fontId="5" fillId="0" borderId="7" xfId="0" applyFont="1" applyBorder="1" applyAlignment="1">
      <alignment horizontal="center"/>
    </xf>
    <xf numFmtId="43" fontId="6" fillId="0" borderId="0" xfId="1" applyFont="1" applyBorder="1"/>
    <xf numFmtId="43" fontId="6" fillId="0" borderId="8" xfId="1" applyFont="1" applyBorder="1"/>
    <xf numFmtId="0" fontId="5" fillId="0" borderId="8" xfId="0" applyFont="1" applyBorder="1"/>
    <xf numFmtId="0" fontId="5" fillId="0" borderId="0" xfId="0" applyFont="1" applyBorder="1" applyAlignment="1">
      <alignment horizontal="right"/>
    </xf>
    <xf numFmtId="43" fontId="7" fillId="0" borderId="0" xfId="1" applyFont="1" applyBorder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43" fontId="5" fillId="2" borderId="10" xfId="1" applyFont="1" applyFill="1" applyBorder="1" applyAlignme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43" fontId="3" fillId="0" borderId="5" xfId="1" applyFont="1" applyBorder="1"/>
    <xf numFmtId="43" fontId="3" fillId="0" borderId="6" xfId="1" applyFont="1" applyBorder="1"/>
    <xf numFmtId="0" fontId="3" fillId="0" borderId="7" xfId="0" quotePrefix="1" applyFont="1" applyBorder="1" applyAlignment="1">
      <alignment horizontal="center"/>
    </xf>
    <xf numFmtId="0" fontId="3" fillId="0" borderId="0" xfId="0" applyFont="1" applyBorder="1"/>
    <xf numFmtId="43" fontId="3" fillId="0" borderId="0" xfId="1" applyFont="1" applyBorder="1"/>
    <xf numFmtId="43" fontId="3" fillId="0" borderId="8" xfId="1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/>
    <xf numFmtId="43" fontId="3" fillId="2" borderId="10" xfId="1" applyFont="1" applyFill="1" applyBorder="1"/>
    <xf numFmtId="43" fontId="5" fillId="0" borderId="5" xfId="1" applyFont="1" applyFill="1" applyBorder="1"/>
    <xf numFmtId="43" fontId="5" fillId="0" borderId="0" xfId="1" applyFont="1" applyFill="1" applyBorder="1"/>
    <xf numFmtId="0" fontId="3" fillId="0" borderId="0" xfId="0" applyFont="1" applyAlignment="1">
      <alignment horizontal="right"/>
    </xf>
    <xf numFmtId="0" fontId="3" fillId="0" borderId="0" xfId="1" applyNumberFormat="1" applyFont="1"/>
    <xf numFmtId="0" fontId="5" fillId="0" borderId="7" xfId="0" quotePrefix="1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3" fillId="3" borderId="0" xfId="0" applyFont="1" applyFill="1" applyAlignment="1">
      <alignment horizontal="center"/>
    </xf>
    <xf numFmtId="0" fontId="5" fillId="0" borderId="7" xfId="0" quotePrefix="1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3" fontId="5" fillId="0" borderId="14" xfId="1" applyFont="1" applyBorder="1"/>
    <xf numFmtId="43" fontId="5" fillId="0" borderId="15" xfId="1" applyFont="1" applyBorder="1"/>
    <xf numFmtId="43" fontId="8" fillId="0" borderId="8" xfId="1" applyFont="1" applyBorder="1"/>
    <xf numFmtId="0" fontId="5" fillId="2" borderId="11" xfId="0" applyFont="1" applyFill="1" applyBorder="1"/>
    <xf numFmtId="43" fontId="6" fillId="0" borderId="7" xfId="1" applyFont="1" applyBorder="1"/>
    <xf numFmtId="43" fontId="3" fillId="0" borderId="0" xfId="1" applyFont="1" applyFill="1" applyBorder="1"/>
    <xf numFmtId="43" fontId="5" fillId="0" borderId="0" xfId="1" applyFont="1" applyFill="1"/>
    <xf numFmtId="0" fontId="3" fillId="0" borderId="0" xfId="0" applyFont="1" applyFill="1" applyBorder="1"/>
    <xf numFmtId="0" fontId="3" fillId="0" borderId="0" xfId="0" applyFont="1" applyFill="1"/>
    <xf numFmtId="43" fontId="3" fillId="0" borderId="0" xfId="1" applyFont="1" applyFill="1"/>
    <xf numFmtId="43" fontId="3" fillId="0" borderId="16" xfId="1" applyFont="1" applyBorder="1"/>
    <xf numFmtId="43" fontId="2" fillId="2" borderId="18" xfId="1" applyFont="1" applyFill="1" applyBorder="1" applyAlignment="1">
      <alignment horizontal="center" vertical="center" wrapText="1"/>
    </xf>
    <xf numFmtId="43" fontId="3" fillId="0" borderId="17" xfId="1" applyFont="1" applyBorder="1"/>
    <xf numFmtId="0" fontId="9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 applyFill="1" applyAlignment="1">
      <alignment horizontal="left"/>
    </xf>
    <xf numFmtId="164" fontId="3" fillId="0" borderId="0" xfId="1" applyNumberFormat="1" applyFont="1" applyFill="1" applyBorder="1"/>
    <xf numFmtId="43" fontId="3" fillId="0" borderId="5" xfId="1" applyFont="1" applyFill="1" applyBorder="1"/>
    <xf numFmtId="43" fontId="3" fillId="0" borderId="8" xfId="1" applyFont="1" applyFill="1" applyBorder="1"/>
    <xf numFmtId="0" fontId="4" fillId="2" borderId="21" xfId="0" applyFont="1" applyFill="1" applyBorder="1" applyAlignment="1">
      <alignment horizontal="center" vertical="center" wrapText="1"/>
    </xf>
    <xf numFmtId="43" fontId="5" fillId="0" borderId="22" xfId="1" applyFont="1" applyBorder="1"/>
    <xf numFmtId="43" fontId="6" fillId="0" borderId="16" xfId="1" applyFont="1" applyBorder="1"/>
    <xf numFmtId="43" fontId="6" fillId="0" borderId="0" xfId="1" applyFont="1" applyFill="1" applyBorder="1"/>
    <xf numFmtId="43" fontId="8" fillId="0" borderId="0" xfId="1" applyFont="1" applyBorder="1"/>
    <xf numFmtId="0" fontId="5" fillId="2" borderId="10" xfId="0" applyFont="1" applyFill="1" applyBorder="1"/>
    <xf numFmtId="43" fontId="7" fillId="0" borderId="19" xfId="1" applyFont="1" applyBorder="1"/>
    <xf numFmtId="43" fontId="11" fillId="0" borderId="0" xfId="1" applyFont="1" applyFill="1"/>
    <xf numFmtId="43" fontId="3" fillId="2" borderId="20" xfId="1" applyFont="1" applyFill="1" applyBorder="1"/>
    <xf numFmtId="43" fontId="5" fillId="3" borderId="0" xfId="1" applyFont="1" applyFill="1" applyBorder="1"/>
    <xf numFmtId="43" fontId="5" fillId="0" borderId="8" xfId="1" applyFont="1" applyFill="1" applyBorder="1"/>
    <xf numFmtId="49" fontId="3" fillId="0" borderId="7" xfId="0" quotePrefix="1" applyNumberFormat="1" applyFont="1" applyBorder="1" applyAlignment="1">
      <alignment horizontal="center"/>
    </xf>
    <xf numFmtId="49" fontId="5" fillId="0" borderId="7" xfId="0" quotePrefix="1" applyNumberFormat="1" applyFont="1" applyBorder="1" applyAlignment="1">
      <alignment horizontal="center"/>
    </xf>
    <xf numFmtId="43" fontId="3" fillId="4" borderId="8" xfId="1" applyFont="1" applyFill="1" applyBorder="1"/>
    <xf numFmtId="43" fontId="12" fillId="0" borderId="0" xfId="1" applyFont="1" applyFill="1" applyBorder="1"/>
    <xf numFmtId="43" fontId="3" fillId="3" borderId="0" xfId="1" applyFont="1" applyFill="1" applyBorder="1"/>
    <xf numFmtId="0" fontId="3" fillId="0" borderId="0" xfId="0" applyFont="1" applyFill="1" applyAlignment="1">
      <alignment horizontal="center"/>
    </xf>
    <xf numFmtId="43" fontId="11" fillId="0" borderId="0" xfId="1" applyFont="1" applyFill="1" applyBorder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7" xfId="0" applyFont="1" applyFill="1" applyBorder="1"/>
    <xf numFmtId="0" fontId="3" fillId="0" borderId="4" xfId="0" quotePrefix="1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9" xfId="0" applyFont="1" applyBorder="1"/>
    <xf numFmtId="43" fontId="3" fillId="0" borderId="23" xfId="1" applyFont="1" applyBorder="1"/>
    <xf numFmtId="43" fontId="3" fillId="0" borderId="20" xfId="1" applyFont="1" applyBorder="1"/>
    <xf numFmtId="43" fontId="2" fillId="2" borderId="24" xfId="1" applyFont="1" applyFill="1" applyBorder="1" applyAlignment="1">
      <alignment horizontal="center" vertical="center" wrapText="1"/>
    </xf>
    <xf numFmtId="0" fontId="5" fillId="0" borderId="7" xfId="0" quotePrefix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3" fontId="5" fillId="3" borderId="5" xfId="1" applyFont="1" applyFill="1" applyBorder="1"/>
    <xf numFmtId="43" fontId="3" fillId="2" borderId="11" xfId="1" applyFont="1" applyFill="1" applyBorder="1"/>
    <xf numFmtId="0" fontId="3" fillId="0" borderId="7" xfId="0" quotePrefix="1" applyFont="1" applyFill="1" applyBorder="1" applyAlignment="1">
      <alignment horizontal="center"/>
    </xf>
    <xf numFmtId="43" fontId="3" fillId="0" borderId="16" xfId="1" applyFont="1" applyFill="1" applyBorder="1"/>
    <xf numFmtId="44" fontId="5" fillId="0" borderId="8" xfId="1" applyNumberFormat="1" applyFont="1" applyBorder="1"/>
    <xf numFmtId="44" fontId="5" fillId="0" borderId="8" xfId="2" applyFont="1" applyBorder="1"/>
    <xf numFmtId="43" fontId="5" fillId="0" borderId="14" xfId="1" applyFont="1" applyFill="1" applyBorder="1"/>
    <xf numFmtId="43" fontId="6" fillId="0" borderId="7" xfId="1" applyFont="1" applyFill="1" applyBorder="1"/>
    <xf numFmtId="0" fontId="5" fillId="5" borderId="7" xfId="0" quotePrefix="1" applyFont="1" applyFill="1" applyBorder="1" applyAlignment="1">
      <alignment horizontal="center"/>
    </xf>
    <xf numFmtId="0" fontId="5" fillId="5" borderId="0" xfId="0" applyFont="1" applyFill="1" applyBorder="1"/>
    <xf numFmtId="43" fontId="5" fillId="5" borderId="0" xfId="1" applyFont="1" applyFill="1" applyBorder="1"/>
    <xf numFmtId="43" fontId="5" fillId="5" borderId="8" xfId="1" applyFont="1" applyFill="1" applyBorder="1"/>
    <xf numFmtId="49" fontId="5" fillId="5" borderId="7" xfId="0" quotePrefix="1" applyNumberFormat="1" applyFont="1" applyFill="1" applyBorder="1" applyAlignment="1">
      <alignment horizontal="center"/>
    </xf>
    <xf numFmtId="0" fontId="5" fillId="0" borderId="4" xfId="0" quotePrefix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5" fillId="0" borderId="7" xfId="0" quotePrefix="1" applyNumberFormat="1" applyFont="1" applyFill="1" applyBorder="1" applyAlignment="1">
      <alignment horizontal="center"/>
    </xf>
    <xf numFmtId="43" fontId="5" fillId="0" borderId="6" xfId="1" applyFont="1" applyFill="1" applyBorder="1"/>
    <xf numFmtId="43" fontId="6" fillId="0" borderId="8" xfId="1" applyFont="1" applyFill="1" applyBorder="1"/>
    <xf numFmtId="43" fontId="5" fillId="0" borderId="0" xfId="0" applyNumberFormat="1" applyFont="1" applyFill="1"/>
    <xf numFmtId="0" fontId="5" fillId="0" borderId="5" xfId="0" applyFont="1" applyFill="1" applyBorder="1"/>
    <xf numFmtId="43" fontId="3" fillId="0" borderId="6" xfId="1" applyFont="1" applyFill="1" applyBorder="1"/>
    <xf numFmtId="43" fontId="3" fillId="0" borderId="8" xfId="1" applyFont="1" applyFill="1" applyBorder="1"/>
    <xf numFmtId="43" fontId="3" fillId="0" borderId="8" xfId="1" applyFont="1" applyFill="1" applyBorder="1"/>
    <xf numFmtId="43" fontId="3" fillId="0" borderId="8" xfId="1" applyFont="1" applyFill="1" applyBorder="1"/>
    <xf numFmtId="43" fontId="3" fillId="0" borderId="8" xfId="1" applyFont="1" applyFill="1" applyBorder="1"/>
    <xf numFmtId="43" fontId="3" fillId="0" borderId="6" xfId="1" applyFont="1" applyFill="1" applyBorder="1"/>
    <xf numFmtId="43" fontId="3" fillId="0" borderId="8" xfId="1" applyFont="1" applyFill="1" applyBorder="1"/>
    <xf numFmtId="49" fontId="3" fillId="0" borderId="7" xfId="0" quotePrefix="1" applyNumberFormat="1" applyFont="1" applyFill="1" applyBorder="1" applyAlignment="1">
      <alignment horizontal="center"/>
    </xf>
    <xf numFmtId="43" fontId="13" fillId="0" borderId="0" xfId="0" applyNumberFormat="1" applyFont="1" applyFill="1"/>
    <xf numFmtId="43" fontId="14" fillId="0" borderId="0" xfId="0" applyNumberFormat="1" applyFont="1" applyFill="1"/>
    <xf numFmtId="0" fontId="2" fillId="0" borderId="0" xfId="0" applyFont="1" applyFill="1" applyAlignment="1">
      <alignment horizontal="center" vertical="center" wrapText="1"/>
    </xf>
    <xf numFmtId="44" fontId="3" fillId="0" borderId="0" xfId="2" applyFont="1" applyBorder="1"/>
    <xf numFmtId="43" fontId="3" fillId="6" borderId="16" xfId="1" applyFont="1" applyFill="1" applyBorder="1"/>
    <xf numFmtId="43" fontId="3" fillId="6" borderId="8" xfId="1" applyFont="1" applyFill="1" applyBorder="1"/>
    <xf numFmtId="43" fontId="5" fillId="0" borderId="0" xfId="1" applyFont="1" applyAlignment="1">
      <alignment horizontal="center" vertical="center" wrapText="1"/>
    </xf>
    <xf numFmtId="0" fontId="10" fillId="0" borderId="19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0.59999389629810485"/>
    <pageSetUpPr fitToPage="1"/>
  </sheetPr>
  <dimension ref="B1:U52"/>
  <sheetViews>
    <sheetView zoomScale="90" zoomScaleNormal="90" workbookViewId="0">
      <selection activeCell="P5" sqref="P5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10.6640625" style="3" bestFit="1" customWidth="1"/>
    <col min="6" max="6" width="13.33203125" style="3" customWidth="1"/>
    <col min="7" max="9" width="9.88671875" style="3" customWidth="1"/>
    <col min="10" max="10" width="11.6640625" style="3" bestFit="1" customWidth="1"/>
    <col min="11" max="12" width="9.109375" style="3" customWidth="1"/>
    <col min="13" max="13" width="9.5546875" style="3" customWidth="1"/>
    <col min="14" max="14" width="9.109375" style="3" customWidth="1"/>
    <col min="15" max="15" width="10.77734375" style="3" bestFit="1" customWidth="1"/>
    <col min="16" max="16" width="11.6640625" style="3" bestFit="1" customWidth="1"/>
    <col min="17" max="17" width="15.88671875" style="3" customWidth="1"/>
    <col min="18" max="18" width="12.6640625" style="3" bestFit="1" customWidth="1"/>
    <col min="19" max="19" width="12" style="2" customWidth="1"/>
    <col min="20" max="16384" width="9.109375" style="2"/>
  </cols>
  <sheetData>
    <row r="1" spans="2:21" x14ac:dyDescent="0.25">
      <c r="D1" s="84"/>
      <c r="E1" s="84"/>
      <c r="F1" s="84"/>
      <c r="G1" s="84"/>
    </row>
    <row r="2" spans="2:21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71</v>
      </c>
      <c r="S2" s="1" t="s">
        <v>76</v>
      </c>
      <c r="T2" s="136"/>
      <c r="U2" s="136"/>
    </row>
    <row r="3" spans="2:21" ht="12.6" thickTop="1" x14ac:dyDescent="0.25">
      <c r="B3" s="98" t="s">
        <v>25</v>
      </c>
      <c r="C3" s="99" t="s">
        <v>43</v>
      </c>
      <c r="D3" s="131">
        <v>9996884.3300000001</v>
      </c>
      <c r="E3" s="75">
        <v>130262.69</v>
      </c>
      <c r="F3" s="75"/>
      <c r="G3" s="75"/>
      <c r="H3" s="75"/>
      <c r="I3" s="75"/>
      <c r="J3" s="75"/>
      <c r="K3" s="75"/>
      <c r="L3" s="75"/>
      <c r="M3" s="75"/>
      <c r="N3" s="35"/>
      <c r="O3" s="92">
        <v>-33989.21</v>
      </c>
      <c r="P3" s="75">
        <v>3700000</v>
      </c>
      <c r="Q3" s="131">
        <f>+D3+H3+I3+J3+K3+L3+M3+N3+O3+P3+E3+F3+G3</f>
        <v>13793157.809999999</v>
      </c>
      <c r="R3" s="138">
        <v>13793157.810000001</v>
      </c>
      <c r="S3" s="3">
        <f>R3-Q3</f>
        <v>0</v>
      </c>
      <c r="T3" s="65"/>
      <c r="U3" s="65"/>
    </row>
    <row r="4" spans="2:21" x14ac:dyDescent="0.25">
      <c r="B4" s="108" t="s">
        <v>38</v>
      </c>
      <c r="C4" s="64" t="s">
        <v>55</v>
      </c>
      <c r="D4" s="132">
        <v>0</v>
      </c>
      <c r="E4" s="62"/>
      <c r="F4" s="62"/>
      <c r="G4" s="62"/>
      <c r="H4" s="39"/>
      <c r="I4" s="39"/>
      <c r="J4" s="62"/>
      <c r="K4" s="62"/>
      <c r="L4" s="62"/>
      <c r="M4" s="62"/>
      <c r="N4" s="39"/>
      <c r="O4" s="62"/>
      <c r="P4" s="62"/>
      <c r="Q4" s="132">
        <f t="shared" ref="Q4:Q26" si="0">+D4+H4+I4+J4+K4+L4+M4+N4+O4+P4+E4+F4+G4</f>
        <v>0</v>
      </c>
      <c r="R4" s="132"/>
      <c r="S4" s="3">
        <f t="shared" ref="S4:S26" si="1">R4-Q4</f>
        <v>0</v>
      </c>
      <c r="T4" s="65"/>
      <c r="U4" s="65"/>
    </row>
    <row r="5" spans="2:21" x14ac:dyDescent="0.25">
      <c r="B5" s="133" t="s">
        <v>95</v>
      </c>
      <c r="C5" s="64" t="s">
        <v>96</v>
      </c>
      <c r="D5" s="132">
        <v>0</v>
      </c>
      <c r="E5" s="62"/>
      <c r="F5" s="62"/>
      <c r="G5" s="62"/>
      <c r="H5" s="39"/>
      <c r="I5" s="62"/>
      <c r="J5" s="62">
        <v>5253962.43</v>
      </c>
      <c r="K5" s="62"/>
      <c r="L5" s="62"/>
      <c r="M5" s="62"/>
      <c r="N5" s="39"/>
      <c r="O5" s="62"/>
      <c r="P5" s="62"/>
      <c r="Q5" s="132">
        <f>+D5+H5+I5+J5+K5+L5+M5+N5+O5+P5+E5+F5+G5</f>
        <v>5253962.43</v>
      </c>
      <c r="R5" s="139">
        <v>5253962.43</v>
      </c>
      <c r="S5" s="3">
        <f t="shared" si="1"/>
        <v>0</v>
      </c>
      <c r="T5" s="65"/>
      <c r="U5" s="65"/>
    </row>
    <row r="6" spans="2:21" x14ac:dyDescent="0.25">
      <c r="B6" s="108" t="s">
        <v>39</v>
      </c>
      <c r="C6" s="64" t="s">
        <v>56</v>
      </c>
      <c r="D6" s="132">
        <v>463952</v>
      </c>
      <c r="E6" s="62">
        <v>0</v>
      </c>
      <c r="F6" s="62"/>
      <c r="G6" s="62"/>
      <c r="H6" s="39"/>
      <c r="I6" s="39"/>
      <c r="J6" s="62"/>
      <c r="K6" s="62"/>
      <c r="L6" s="62"/>
      <c r="M6" s="62"/>
      <c r="N6" s="39"/>
      <c r="O6" s="62"/>
      <c r="P6" s="62">
        <v>20000</v>
      </c>
      <c r="Q6" s="132">
        <f t="shared" si="0"/>
        <v>483952</v>
      </c>
      <c r="R6" s="139">
        <v>483952</v>
      </c>
      <c r="S6" s="3">
        <f t="shared" si="1"/>
        <v>0</v>
      </c>
      <c r="T6" s="65"/>
      <c r="U6" s="65"/>
    </row>
    <row r="7" spans="2:21" x14ac:dyDescent="0.25">
      <c r="B7" s="108" t="s">
        <v>60</v>
      </c>
      <c r="C7" s="64" t="s">
        <v>61</v>
      </c>
      <c r="D7" s="62">
        <v>4000</v>
      </c>
      <c r="E7" s="62">
        <v>0</v>
      </c>
      <c r="F7" s="62"/>
      <c r="G7" s="62"/>
      <c r="H7" s="39"/>
      <c r="I7" s="39"/>
      <c r="J7" s="62"/>
      <c r="K7" s="62"/>
      <c r="L7" s="62"/>
      <c r="M7" s="62"/>
      <c r="N7" s="39"/>
      <c r="O7" s="62"/>
      <c r="P7" s="62"/>
      <c r="Q7" s="132">
        <f t="shared" si="0"/>
        <v>4000</v>
      </c>
      <c r="R7" s="139">
        <v>4000</v>
      </c>
      <c r="S7" s="3">
        <f t="shared" si="1"/>
        <v>0</v>
      </c>
      <c r="T7" s="65"/>
      <c r="U7" s="65"/>
    </row>
    <row r="8" spans="2:21" x14ac:dyDescent="0.25">
      <c r="B8" s="108" t="s">
        <v>40</v>
      </c>
      <c r="C8" s="64" t="s">
        <v>66</v>
      </c>
      <c r="D8" s="62">
        <v>0</v>
      </c>
      <c r="E8" s="62"/>
      <c r="F8" s="62"/>
      <c r="G8" s="62"/>
      <c r="H8" s="39"/>
      <c r="I8" s="39"/>
      <c r="J8" s="62"/>
      <c r="K8" s="62"/>
      <c r="L8" s="62"/>
      <c r="M8" s="62"/>
      <c r="N8" s="39"/>
      <c r="O8" s="62"/>
      <c r="P8" s="62"/>
      <c r="Q8" s="132">
        <f t="shared" si="0"/>
        <v>0</v>
      </c>
      <c r="R8" s="132"/>
      <c r="S8" s="3">
        <f t="shared" si="1"/>
        <v>0</v>
      </c>
      <c r="T8" s="65"/>
      <c r="U8" s="65"/>
    </row>
    <row r="9" spans="2:21" x14ac:dyDescent="0.25">
      <c r="B9" s="108" t="s">
        <v>26</v>
      </c>
      <c r="C9" s="64" t="s">
        <v>67</v>
      </c>
      <c r="D9" s="62">
        <v>26400</v>
      </c>
      <c r="E9" s="62"/>
      <c r="F9" s="62"/>
      <c r="G9" s="62"/>
      <c r="H9" s="39"/>
      <c r="I9" s="39"/>
      <c r="J9" s="62"/>
      <c r="K9" s="62"/>
      <c r="L9" s="62"/>
      <c r="M9" s="62"/>
      <c r="N9" s="39"/>
      <c r="O9" s="92">
        <v>4000</v>
      </c>
      <c r="P9" s="62"/>
      <c r="Q9" s="132">
        <f t="shared" si="0"/>
        <v>30400</v>
      </c>
      <c r="R9" s="139">
        <v>30400</v>
      </c>
      <c r="S9" s="3">
        <f t="shared" si="1"/>
        <v>0</v>
      </c>
      <c r="T9" s="65"/>
      <c r="U9" s="65"/>
    </row>
    <row r="10" spans="2:21" x14ac:dyDescent="0.25">
      <c r="B10" s="108" t="s">
        <v>27</v>
      </c>
      <c r="C10" s="64" t="s">
        <v>75</v>
      </c>
      <c r="D10" s="62">
        <v>15473</v>
      </c>
      <c r="E10" s="62">
        <v>1543.25</v>
      </c>
      <c r="F10" s="62"/>
      <c r="G10" s="62"/>
      <c r="H10" s="39"/>
      <c r="I10" s="39"/>
      <c r="J10" s="62">
        <v>18900</v>
      </c>
      <c r="K10" s="62"/>
      <c r="L10" s="62"/>
      <c r="M10" s="62"/>
      <c r="N10" s="39"/>
      <c r="O10" s="92">
        <v>8024</v>
      </c>
      <c r="P10" s="62">
        <v>3000</v>
      </c>
      <c r="Q10" s="132">
        <f t="shared" si="0"/>
        <v>46940.25</v>
      </c>
      <c r="R10" s="139">
        <v>46940.25</v>
      </c>
      <c r="S10" s="66">
        <f t="shared" si="1"/>
        <v>0</v>
      </c>
      <c r="T10" s="65"/>
      <c r="U10" s="65"/>
    </row>
    <row r="11" spans="2:21" x14ac:dyDescent="0.25">
      <c r="B11" s="108" t="s">
        <v>42</v>
      </c>
      <c r="C11" s="64" t="s">
        <v>77</v>
      </c>
      <c r="D11" s="62">
        <v>0</v>
      </c>
      <c r="E11" s="62"/>
      <c r="F11" s="62"/>
      <c r="G11" s="62"/>
      <c r="H11" s="39"/>
      <c r="I11" s="62"/>
      <c r="J11" s="62"/>
      <c r="K11" s="62"/>
      <c r="L11" s="62"/>
      <c r="M11" s="62"/>
      <c r="N11" s="62"/>
      <c r="O11" s="62"/>
      <c r="P11" s="62"/>
      <c r="Q11" s="132">
        <f t="shared" si="0"/>
        <v>0</v>
      </c>
      <c r="R11" s="132">
        <v>0</v>
      </c>
      <c r="S11" s="66">
        <f t="shared" si="1"/>
        <v>0</v>
      </c>
      <c r="T11" s="65"/>
      <c r="U11" s="65"/>
    </row>
    <row r="12" spans="2:21" x14ac:dyDescent="0.25">
      <c r="B12" s="108" t="s">
        <v>65</v>
      </c>
      <c r="C12" s="64" t="s">
        <v>59</v>
      </c>
      <c r="D12" s="62">
        <v>42540</v>
      </c>
      <c r="E12" s="62">
        <v>2230.7800000000002</v>
      </c>
      <c r="F12" s="62"/>
      <c r="G12" s="62"/>
      <c r="H12" s="39"/>
      <c r="I12" s="39"/>
      <c r="J12" s="62"/>
      <c r="K12" s="62"/>
      <c r="L12" s="62"/>
      <c r="M12" s="62"/>
      <c r="N12" s="62"/>
      <c r="O12" s="92">
        <v>15212.91</v>
      </c>
      <c r="P12" s="62"/>
      <c r="Q12" s="132">
        <f t="shared" si="0"/>
        <v>59983.69</v>
      </c>
      <c r="R12" s="139">
        <v>59983.69</v>
      </c>
      <c r="S12" s="3">
        <f t="shared" si="1"/>
        <v>0</v>
      </c>
      <c r="T12" s="65"/>
      <c r="U12" s="65"/>
    </row>
    <row r="13" spans="2:21" x14ac:dyDescent="0.25">
      <c r="B13" s="108" t="s">
        <v>29</v>
      </c>
      <c r="C13" s="64" t="s">
        <v>64</v>
      </c>
      <c r="D13" s="62">
        <v>66975</v>
      </c>
      <c r="E13" s="62">
        <v>1344.65</v>
      </c>
      <c r="F13" s="62"/>
      <c r="G13" s="62"/>
      <c r="H13" s="39"/>
      <c r="I13" s="39"/>
      <c r="J13" s="62">
        <v>12613.89</v>
      </c>
      <c r="K13" s="62"/>
      <c r="L13" s="62"/>
      <c r="M13" s="62"/>
      <c r="N13" s="39"/>
      <c r="O13" s="92">
        <v>23655.35</v>
      </c>
      <c r="P13" s="62"/>
      <c r="Q13" s="132">
        <f t="shared" si="0"/>
        <v>104588.88999999998</v>
      </c>
      <c r="R13" s="139">
        <v>104588.89</v>
      </c>
      <c r="S13" s="3">
        <f t="shared" si="1"/>
        <v>0</v>
      </c>
      <c r="T13" s="65"/>
      <c r="U13" s="65"/>
    </row>
    <row r="14" spans="2:21" x14ac:dyDescent="0.25">
      <c r="B14" s="108">
        <v>451</v>
      </c>
      <c r="C14" s="64" t="s">
        <v>115</v>
      </c>
      <c r="D14" s="62">
        <v>0</v>
      </c>
      <c r="E14" s="62"/>
      <c r="F14" s="62"/>
      <c r="G14" s="62"/>
      <c r="H14" s="39"/>
      <c r="I14" s="39"/>
      <c r="J14" s="62"/>
      <c r="K14" s="62"/>
      <c r="L14" s="62"/>
      <c r="M14" s="62"/>
      <c r="N14" s="39"/>
      <c r="O14" s="92"/>
      <c r="P14" s="62">
        <v>11485.14</v>
      </c>
      <c r="Q14" s="132">
        <f t="shared" si="0"/>
        <v>11485.14</v>
      </c>
      <c r="R14" s="139">
        <v>11485.14</v>
      </c>
      <c r="S14" s="3">
        <f t="shared" si="1"/>
        <v>0</v>
      </c>
      <c r="T14" s="65"/>
      <c r="U14" s="65"/>
    </row>
    <row r="15" spans="2:21" s="65" customFormat="1" x14ac:dyDescent="0.25">
      <c r="B15" s="108" t="s">
        <v>33</v>
      </c>
      <c r="C15" s="64" t="s">
        <v>68</v>
      </c>
      <c r="D15" s="62">
        <v>0</v>
      </c>
      <c r="E15" s="62">
        <v>2510.46</v>
      </c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132">
        <f t="shared" si="0"/>
        <v>2510.46</v>
      </c>
      <c r="R15" s="139">
        <v>2510.46</v>
      </c>
      <c r="S15" s="66">
        <f t="shared" si="1"/>
        <v>0</v>
      </c>
    </row>
    <row r="16" spans="2:21" s="65" customFormat="1" x14ac:dyDescent="0.25">
      <c r="B16" s="108">
        <v>467</v>
      </c>
      <c r="C16" s="64" t="s">
        <v>93</v>
      </c>
      <c r="D16" s="62">
        <v>0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132">
        <f>+D16+H16+I16+J16+K16+L16+M16+N16+O16+P16+E16+F16+G16</f>
        <v>0</v>
      </c>
      <c r="R16" s="132"/>
      <c r="S16" s="66">
        <f>R16-Q16</f>
        <v>0</v>
      </c>
    </row>
    <row r="17" spans="2:21" s="65" customFormat="1" x14ac:dyDescent="0.25">
      <c r="B17" s="108">
        <v>499</v>
      </c>
      <c r="C17" s="64" t="s">
        <v>105</v>
      </c>
      <c r="D17" s="62">
        <v>3309.03</v>
      </c>
      <c r="E17" s="62">
        <v>22601.95</v>
      </c>
      <c r="F17" s="62"/>
      <c r="G17" s="62"/>
      <c r="H17" s="62"/>
      <c r="I17" s="62"/>
      <c r="J17" s="62"/>
      <c r="K17" s="62"/>
      <c r="L17" s="62"/>
      <c r="M17" s="62"/>
      <c r="N17" s="62"/>
      <c r="O17" s="92">
        <v>-19816.400000000001</v>
      </c>
      <c r="P17" s="62"/>
      <c r="Q17" s="132">
        <f>+D17+H17+I17+J17+K17+L17+M17+N17+O17+P17+E17+F17+G17</f>
        <v>6094.5799999999981</v>
      </c>
      <c r="R17" s="139">
        <v>6094.58</v>
      </c>
      <c r="S17" s="66">
        <f t="shared" si="1"/>
        <v>0</v>
      </c>
    </row>
    <row r="18" spans="2:21" s="65" customFormat="1" x14ac:dyDescent="0.25">
      <c r="B18" s="108">
        <v>507</v>
      </c>
      <c r="C18" s="64" t="s">
        <v>97</v>
      </c>
      <c r="D18" s="62">
        <v>0</v>
      </c>
      <c r="E18" s="94">
        <v>65316.36</v>
      </c>
      <c r="F18" s="62"/>
      <c r="G18" s="62"/>
      <c r="H18" s="62"/>
      <c r="I18" s="62"/>
      <c r="J18" s="62">
        <v>-1209.56</v>
      </c>
      <c r="K18" s="62"/>
      <c r="L18" s="62"/>
      <c r="M18" s="62"/>
      <c r="N18" s="62"/>
      <c r="O18" s="92">
        <v>-42893.29</v>
      </c>
      <c r="P18" s="62"/>
      <c r="Q18" s="132">
        <f>+D18+H18+I18+J18+K18+L18+M18+N18+O18+P18+E18+F18+G18</f>
        <v>21213.510000000002</v>
      </c>
      <c r="R18" s="139">
        <v>21213.51</v>
      </c>
      <c r="S18" s="66">
        <f>R18-Q18</f>
        <v>0</v>
      </c>
    </row>
    <row r="19" spans="2:21" s="65" customFormat="1" x14ac:dyDescent="0.25">
      <c r="B19" s="108">
        <v>509</v>
      </c>
      <c r="C19" s="64" t="s">
        <v>106</v>
      </c>
      <c r="D19" s="62">
        <v>0</v>
      </c>
      <c r="E19" s="94">
        <v>449179.11</v>
      </c>
      <c r="F19" s="62"/>
      <c r="G19" s="62"/>
      <c r="H19" s="62"/>
      <c r="I19" s="62"/>
      <c r="J19" s="62"/>
      <c r="K19" s="62"/>
      <c r="L19" s="62"/>
      <c r="M19" s="62"/>
      <c r="N19" s="62"/>
      <c r="O19" s="92">
        <v>-28369.58</v>
      </c>
      <c r="P19" s="62"/>
      <c r="Q19" s="132">
        <f>+D19+H19+I19+J19+K19+L19+M19+N19+O19+P19+E19+F19+G19</f>
        <v>420809.52999999997</v>
      </c>
      <c r="R19" s="139">
        <v>420809.53</v>
      </c>
      <c r="S19" s="66">
        <f>R19-Q19</f>
        <v>0</v>
      </c>
    </row>
    <row r="20" spans="2:21" s="65" customFormat="1" x14ac:dyDescent="0.25">
      <c r="B20" s="108">
        <v>510</v>
      </c>
      <c r="C20" s="64" t="s">
        <v>101</v>
      </c>
      <c r="D20" s="62">
        <v>0</v>
      </c>
      <c r="E20" s="91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132">
        <f>+D20+H20+I20+J20+K20+L20+M20+N20+O20+P20+E20+F20+G20</f>
        <v>0</v>
      </c>
      <c r="R20" s="132"/>
      <c r="S20" s="66">
        <f>R20-Q20</f>
        <v>0</v>
      </c>
    </row>
    <row r="21" spans="2:21" s="65" customFormat="1" x14ac:dyDescent="0.25">
      <c r="B21" s="108" t="s">
        <v>35</v>
      </c>
      <c r="C21" s="64" t="s">
        <v>52</v>
      </c>
      <c r="D21" s="62">
        <v>0</v>
      </c>
      <c r="E21" s="62">
        <v>160052.81</v>
      </c>
      <c r="F21" s="62"/>
      <c r="G21" s="62"/>
      <c r="H21" s="62"/>
      <c r="I21" s="62"/>
      <c r="J21" s="62"/>
      <c r="K21" s="62"/>
      <c r="L21" s="62"/>
      <c r="M21" s="62"/>
      <c r="N21" s="62"/>
      <c r="O21" s="92">
        <v>1793.22</v>
      </c>
      <c r="P21" s="62"/>
      <c r="Q21" s="132">
        <f t="shared" si="0"/>
        <v>161846.03</v>
      </c>
      <c r="R21" s="139">
        <v>161846.03</v>
      </c>
      <c r="S21" s="66">
        <f t="shared" si="1"/>
        <v>0</v>
      </c>
    </row>
    <row r="22" spans="2:21" s="65" customFormat="1" x14ac:dyDescent="0.25">
      <c r="B22" s="108">
        <v>536</v>
      </c>
      <c r="C22" s="64" t="s">
        <v>94</v>
      </c>
      <c r="D22" s="62">
        <v>0</v>
      </c>
      <c r="E22" s="62">
        <v>4632.76</v>
      </c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132">
        <f t="shared" si="0"/>
        <v>4632.76</v>
      </c>
      <c r="R22" s="139">
        <v>4632.76</v>
      </c>
      <c r="S22" s="66">
        <f t="shared" si="1"/>
        <v>0</v>
      </c>
    </row>
    <row r="23" spans="2:21" s="65" customFormat="1" x14ac:dyDescent="0.25">
      <c r="B23" s="108" t="s">
        <v>36</v>
      </c>
      <c r="C23" s="64" t="s">
        <v>53</v>
      </c>
      <c r="D23" s="62">
        <v>0</v>
      </c>
      <c r="E23" s="62">
        <v>358088.02</v>
      </c>
      <c r="F23" s="62"/>
      <c r="G23" s="62"/>
      <c r="H23" s="62"/>
      <c r="I23" s="62"/>
      <c r="J23" s="62">
        <v>7635.06</v>
      </c>
      <c r="K23" s="62"/>
      <c r="L23" s="62"/>
      <c r="M23" s="62"/>
      <c r="N23" s="62"/>
      <c r="O23" s="92">
        <v>6811.23</v>
      </c>
      <c r="P23" s="62"/>
      <c r="Q23" s="132">
        <f t="shared" si="0"/>
        <v>372534.31</v>
      </c>
      <c r="R23" s="139">
        <v>372534.31</v>
      </c>
      <c r="S23" s="66">
        <f t="shared" si="1"/>
        <v>0</v>
      </c>
    </row>
    <row r="24" spans="2:21" s="65" customFormat="1" x14ac:dyDescent="0.25">
      <c r="B24" s="108">
        <v>584</v>
      </c>
      <c r="C24" s="64" t="s">
        <v>103</v>
      </c>
      <c r="D24" s="62">
        <v>0</v>
      </c>
      <c r="E24" s="62">
        <v>39957.129999999997</v>
      </c>
      <c r="F24" s="62"/>
      <c r="G24" s="62"/>
      <c r="H24" s="62"/>
      <c r="I24" s="62"/>
      <c r="J24" s="62"/>
      <c r="K24" s="62"/>
      <c r="L24" s="62"/>
      <c r="M24" s="62"/>
      <c r="N24" s="62"/>
      <c r="O24" s="92">
        <v>238.58</v>
      </c>
      <c r="P24" s="62"/>
      <c r="Q24" s="132">
        <f t="shared" si="0"/>
        <v>40195.71</v>
      </c>
      <c r="R24" s="139">
        <v>40195.71</v>
      </c>
      <c r="S24" s="66">
        <f t="shared" si="1"/>
        <v>0</v>
      </c>
    </row>
    <row r="25" spans="2:21" s="65" customFormat="1" x14ac:dyDescent="0.25">
      <c r="B25" s="108">
        <v>587</v>
      </c>
      <c r="C25" s="64" t="s">
        <v>104</v>
      </c>
      <c r="D25" s="62">
        <v>0</v>
      </c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132">
        <f t="shared" si="0"/>
        <v>0</v>
      </c>
      <c r="R25" s="132"/>
      <c r="S25" s="66">
        <f t="shared" si="1"/>
        <v>0</v>
      </c>
    </row>
    <row r="26" spans="2:21" s="65" customFormat="1" x14ac:dyDescent="0.25">
      <c r="B26" s="108" t="s">
        <v>37</v>
      </c>
      <c r="C26" s="64" t="s">
        <v>54</v>
      </c>
      <c r="D26" s="62">
        <v>0</v>
      </c>
      <c r="E26" s="62">
        <v>42565.8</v>
      </c>
      <c r="F26" s="62"/>
      <c r="G26" s="62"/>
      <c r="H26" s="62"/>
      <c r="I26" s="62"/>
      <c r="J26" s="62">
        <v>27743.38</v>
      </c>
      <c r="K26" s="62"/>
      <c r="L26" s="62"/>
      <c r="M26" s="62"/>
      <c r="N26" s="62"/>
      <c r="O26" s="92">
        <v>-4972.92</v>
      </c>
      <c r="P26" s="62"/>
      <c r="Q26" s="132">
        <f t="shared" si="0"/>
        <v>65336.26</v>
      </c>
      <c r="R26" s="138">
        <v>65336.26</v>
      </c>
      <c r="S26" s="66">
        <f t="shared" si="1"/>
        <v>0</v>
      </c>
    </row>
    <row r="27" spans="2:21" s="65" customFormat="1" x14ac:dyDescent="0.25">
      <c r="B27" s="108">
        <v>599</v>
      </c>
      <c r="C27" s="64" t="s">
        <v>79</v>
      </c>
      <c r="D27" s="62">
        <v>0</v>
      </c>
      <c r="E27" s="62">
        <v>47592.3</v>
      </c>
      <c r="F27" s="62"/>
      <c r="G27" s="62"/>
      <c r="H27" s="62"/>
      <c r="I27" s="62"/>
      <c r="J27" s="62"/>
      <c r="K27" s="62"/>
      <c r="L27" s="62"/>
      <c r="M27" s="62"/>
      <c r="N27" s="62"/>
      <c r="O27" s="92">
        <v>-23954.67</v>
      </c>
      <c r="P27" s="62"/>
      <c r="Q27" s="132">
        <f>+D27+H27+I27+J27+K27+L27+M27+N27+O27+P27+E27+F27+G27</f>
        <v>23637.630000000005</v>
      </c>
      <c r="R27" s="139">
        <v>23637.63</v>
      </c>
      <c r="S27" s="66">
        <f>R27-Q27</f>
        <v>0</v>
      </c>
    </row>
    <row r="28" spans="2:21" x14ac:dyDescent="0.25">
      <c r="B28" s="41"/>
      <c r="C28" s="42" t="s">
        <v>12</v>
      </c>
      <c r="D28" s="39">
        <f>SUM(D3:D27)</f>
        <v>10619533.359999999</v>
      </c>
      <c r="E28" s="39"/>
      <c r="F28" s="62"/>
      <c r="G28" s="39"/>
      <c r="H28" s="39"/>
      <c r="I28" s="39"/>
      <c r="J28" s="62"/>
      <c r="K28" s="62"/>
      <c r="L28" s="62"/>
      <c r="M28" s="62"/>
      <c r="N28" s="39"/>
      <c r="O28" s="137"/>
      <c r="P28" s="39"/>
      <c r="Q28" s="76">
        <f>SUM(Q3:Q27)</f>
        <v>20907280.990000006</v>
      </c>
      <c r="R28" s="109">
        <f>SUM(R3:R27)</f>
        <v>20907280.99000001</v>
      </c>
      <c r="S28" s="3">
        <f>R28-Q28</f>
        <v>0</v>
      </c>
      <c r="T28" s="65"/>
      <c r="U28" s="65"/>
    </row>
    <row r="29" spans="2:21" ht="6" customHeight="1" x14ac:dyDescent="0.25">
      <c r="B29" s="41"/>
      <c r="C29" s="38"/>
      <c r="D29" s="39"/>
      <c r="E29" s="39"/>
      <c r="F29" s="39"/>
      <c r="G29" s="39"/>
      <c r="H29" s="39"/>
      <c r="I29" s="39"/>
      <c r="J29" s="39"/>
      <c r="K29" s="62"/>
      <c r="L29" s="62"/>
      <c r="M29" s="62"/>
      <c r="N29" s="39"/>
      <c r="O29" s="39"/>
      <c r="P29" s="39"/>
      <c r="Q29" s="40"/>
      <c r="R29" s="69"/>
      <c r="T29" s="65"/>
      <c r="U29" s="65"/>
    </row>
    <row r="30" spans="2:21" x14ac:dyDescent="0.25">
      <c r="B30" s="4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85"/>
      <c r="T30" s="65"/>
      <c r="U30" s="65"/>
    </row>
    <row r="31" spans="2:21" x14ac:dyDescent="0.25">
      <c r="T31" s="65"/>
      <c r="U31" s="65"/>
    </row>
    <row r="33" spans="2:14" x14ac:dyDescent="0.25">
      <c r="J33" s="66"/>
      <c r="K33" s="66"/>
      <c r="L33" s="66"/>
      <c r="M33" s="66"/>
      <c r="N33" s="66"/>
    </row>
    <row r="34" spans="2:14" x14ac:dyDescent="0.25">
      <c r="B34" s="53"/>
      <c r="C34" s="2" t="s">
        <v>73</v>
      </c>
      <c r="D34" s="66"/>
      <c r="J34" s="74"/>
      <c r="K34" s="62"/>
      <c r="L34" s="62"/>
      <c r="M34" s="66"/>
      <c r="N34" s="66"/>
    </row>
    <row r="35" spans="2:14" x14ac:dyDescent="0.25">
      <c r="J35" s="62"/>
      <c r="K35" s="62"/>
      <c r="L35" s="62"/>
      <c r="M35" s="66"/>
      <c r="N35" s="66"/>
    </row>
    <row r="36" spans="2:14" x14ac:dyDescent="0.25">
      <c r="B36" s="73" t="s">
        <v>80</v>
      </c>
      <c r="C36" s="65"/>
      <c r="D36" s="49"/>
      <c r="E36" s="49"/>
      <c r="F36" s="49"/>
      <c r="G36" s="49"/>
      <c r="J36" s="62"/>
      <c r="K36" s="62"/>
      <c r="L36" s="66"/>
      <c r="M36" s="66"/>
      <c r="N36" s="66"/>
    </row>
    <row r="37" spans="2:14" x14ac:dyDescent="0.25">
      <c r="B37" s="71" t="s">
        <v>81</v>
      </c>
      <c r="C37" s="66"/>
      <c r="J37" s="62"/>
      <c r="K37" s="62"/>
      <c r="L37" s="62"/>
      <c r="M37" s="66"/>
      <c r="N37" s="66"/>
    </row>
    <row r="38" spans="2:14" x14ac:dyDescent="0.25">
      <c r="B38" s="72" t="s">
        <v>82</v>
      </c>
      <c r="C38" s="3"/>
      <c r="J38" s="62"/>
      <c r="K38" s="62"/>
      <c r="L38" s="62"/>
      <c r="M38" s="66"/>
      <c r="N38" s="66"/>
    </row>
    <row r="39" spans="2:14" x14ac:dyDescent="0.25">
      <c r="B39" s="48"/>
      <c r="C39" s="3"/>
      <c r="J39" s="62"/>
      <c r="K39" s="62"/>
      <c r="L39" s="62"/>
      <c r="M39" s="66"/>
      <c r="N39" s="66"/>
    </row>
    <row r="40" spans="2:14" x14ac:dyDescent="0.25">
      <c r="J40" s="62"/>
      <c r="K40" s="62"/>
      <c r="L40" s="62"/>
      <c r="M40" s="66"/>
      <c r="N40" s="66"/>
    </row>
    <row r="41" spans="2:14" x14ac:dyDescent="0.25">
      <c r="B41" s="93"/>
      <c r="J41" s="62"/>
      <c r="K41" s="62"/>
      <c r="L41" s="62"/>
      <c r="M41" s="66"/>
      <c r="N41" s="66"/>
    </row>
    <row r="42" spans="2:14" x14ac:dyDescent="0.25">
      <c r="J42" s="62"/>
      <c r="K42" s="62"/>
      <c r="L42" s="62"/>
      <c r="M42" s="66"/>
      <c r="N42" s="66"/>
    </row>
    <row r="43" spans="2:14" x14ac:dyDescent="0.25">
      <c r="J43" s="62"/>
      <c r="K43" s="62"/>
      <c r="L43" s="62"/>
      <c r="M43" s="66"/>
      <c r="N43" s="66"/>
    </row>
    <row r="44" spans="2:14" x14ac:dyDescent="0.25">
      <c r="J44" s="62"/>
      <c r="K44" s="62"/>
      <c r="L44" s="62"/>
      <c r="M44" s="66"/>
      <c r="N44" s="66"/>
    </row>
    <row r="45" spans="2:14" x14ac:dyDescent="0.25">
      <c r="J45" s="62"/>
      <c r="K45" s="62"/>
      <c r="L45" s="62"/>
      <c r="M45" s="66"/>
      <c r="N45" s="66"/>
    </row>
    <row r="46" spans="2:14" x14ac:dyDescent="0.25">
      <c r="J46" s="62"/>
      <c r="K46" s="62"/>
      <c r="L46" s="62"/>
      <c r="M46" s="66"/>
      <c r="N46" s="66"/>
    </row>
    <row r="47" spans="2:14" x14ac:dyDescent="0.25">
      <c r="J47" s="62"/>
      <c r="K47" s="62"/>
      <c r="L47" s="62"/>
      <c r="M47" s="66"/>
      <c r="N47" s="66"/>
    </row>
    <row r="50" spans="3:3" x14ac:dyDescent="0.25">
      <c r="C50" s="2" t="s">
        <v>110</v>
      </c>
    </row>
    <row r="51" spans="3:3" x14ac:dyDescent="0.25">
      <c r="C51" s="2" t="s">
        <v>111</v>
      </c>
    </row>
    <row r="52" spans="3:3" x14ac:dyDescent="0.25">
      <c r="C52" s="2" t="s">
        <v>112</v>
      </c>
    </row>
  </sheetData>
  <conditionalFormatting sqref="S3:S28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theme="4" tint="0.39997558519241921"/>
    <pageSetUpPr fitToPage="1"/>
  </sheetPr>
  <dimension ref="A1:U40"/>
  <sheetViews>
    <sheetView topLeftCell="C1" workbookViewId="0">
      <selection activeCell="AF38" sqref="AF38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106">
        <v>281011</v>
      </c>
      <c r="M3" s="15"/>
      <c r="N3" s="46"/>
      <c r="O3" s="15"/>
      <c r="P3" s="15"/>
      <c r="Q3" s="15"/>
      <c r="R3" s="15"/>
      <c r="S3" s="46"/>
      <c r="T3" s="16">
        <f>+G3+K3+L3+M3+N3+O3+P3+Q3+R3+S3+H3+I3+J3</f>
        <v>10094095.76</v>
      </c>
      <c r="U3" s="78">
        <v>10094095.76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0</v>
      </c>
      <c r="G16" s="19">
        <f t="shared" si="0"/>
        <v>0</v>
      </c>
      <c r="H16" s="47">
        <v>95685.71</v>
      </c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86">
        <v>191721.54</v>
      </c>
      <c r="M23" s="47"/>
      <c r="N23" s="19"/>
      <c r="O23" s="19"/>
      <c r="P23" s="19"/>
      <c r="Q23" s="19"/>
      <c r="R23" s="19"/>
      <c r="S23" s="47"/>
      <c r="T23" s="20">
        <f t="shared" si="1"/>
        <v>191721.54</v>
      </c>
      <c r="U23" s="20">
        <v>191721.54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4627028.6399999997</v>
      </c>
      <c r="G31" s="26">
        <f t="shared" si="2"/>
        <v>10742805.490000002</v>
      </c>
      <c r="H31" s="26">
        <f t="shared" si="2"/>
        <v>458272.72000000003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472732.54000000004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11926061.650000002</v>
      </c>
      <c r="U31" s="59">
        <f>SUM(U3:U29)</f>
        <v>11926061.650000002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B36" s="8" t="s">
        <v>69</v>
      </c>
      <c r="C36" s="30"/>
    </row>
    <row r="37" spans="2:21" ht="14.4" customHeight="1" x14ac:dyDescent="0.2">
      <c r="L37" s="140"/>
      <c r="M37" s="140"/>
    </row>
    <row r="38" spans="2:21" x14ac:dyDescent="0.2">
      <c r="L38" s="140"/>
      <c r="M38" s="140"/>
    </row>
    <row r="40" spans="2:21" x14ac:dyDescent="0.2">
      <c r="B40" s="105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tabColor rgb="FFFF0000"/>
    <pageSetUpPr fitToPage="1"/>
  </sheetPr>
  <dimension ref="B1:Q38"/>
  <sheetViews>
    <sheetView workbookViewId="0">
      <selection activeCell="B2" sqref="B2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customWidth="1"/>
    <col min="18" max="16384" width="9.109375" style="2"/>
  </cols>
  <sheetData>
    <row r="1" spans="2:17" x14ac:dyDescent="0.25">
      <c r="D1" s="84"/>
      <c r="E1" s="84"/>
      <c r="F1" s="84"/>
      <c r="G1" s="84"/>
    </row>
    <row r="2" spans="2:17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68" t="s">
        <v>102</v>
      </c>
    </row>
    <row r="3" spans="2:17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6">
        <f>+D3+H3+I3+J3+K3+L3+M3+N3+O3+P3+E3+F3+G3</f>
        <v>9372307.0399999991</v>
      </c>
    </row>
    <row r="4" spans="2:17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</row>
    <row r="5" spans="2:17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</row>
    <row r="6" spans="2:17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</row>
    <row r="7" spans="2:17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</row>
    <row r="8" spans="2:17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</row>
    <row r="9" spans="2:17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</row>
    <row r="10" spans="2:17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76">
        <f t="shared" si="0"/>
        <v>345</v>
      </c>
    </row>
    <row r="11" spans="2:17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</row>
    <row r="12" spans="2:17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</row>
    <row r="13" spans="2:17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</row>
    <row r="14" spans="2:17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</row>
    <row r="15" spans="2:17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</row>
    <row r="16" spans="2:17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92">
        <v>5775</v>
      </c>
      <c r="K16" s="39"/>
      <c r="L16" s="39"/>
      <c r="M16" s="39"/>
      <c r="N16" s="39"/>
      <c r="O16" s="39"/>
      <c r="P16" s="62"/>
      <c r="Q16" s="40">
        <f t="shared" si="0"/>
        <v>158225.68</v>
      </c>
    </row>
    <row r="17" spans="2:17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92">
        <f>9145+9667.79</f>
        <v>18812.79</v>
      </c>
      <c r="K17" s="62"/>
      <c r="L17" s="39"/>
      <c r="M17" s="39"/>
      <c r="N17" s="39"/>
      <c r="O17" s="62"/>
      <c r="P17" s="62"/>
      <c r="Q17" s="40">
        <f t="shared" si="0"/>
        <v>38802.949999999997</v>
      </c>
    </row>
    <row r="18" spans="2:17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92">
        <v>4705.82</v>
      </c>
      <c r="K18" s="39"/>
      <c r="L18" s="62"/>
      <c r="M18" s="39"/>
      <c r="N18" s="39"/>
      <c r="O18" s="62"/>
      <c r="P18" s="62"/>
      <c r="Q18" s="40">
        <f t="shared" si="0"/>
        <v>145903.87</v>
      </c>
    </row>
    <row r="19" spans="2:17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</row>
    <row r="20" spans="2:17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</row>
    <row r="21" spans="2:17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92">
        <v>26432.68</v>
      </c>
      <c r="K21" s="39"/>
      <c r="L21" s="62"/>
      <c r="M21" s="39"/>
      <c r="N21" s="39"/>
      <c r="O21" s="62"/>
      <c r="P21" s="62"/>
      <c r="Q21" s="40">
        <f t="shared" si="0"/>
        <v>29775</v>
      </c>
    </row>
    <row r="22" spans="2:17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92">
        <f>7870.01+3945.46</f>
        <v>11815.470000000001</v>
      </c>
      <c r="K22" s="62"/>
      <c r="L22" s="62"/>
      <c r="M22" s="39"/>
      <c r="N22" s="39"/>
      <c r="O22" s="62"/>
      <c r="P22" s="62"/>
      <c r="Q22" s="40">
        <f t="shared" si="0"/>
        <v>213023.43</v>
      </c>
    </row>
    <row r="23" spans="2:17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92">
        <v>10923.38</v>
      </c>
      <c r="K23" s="39"/>
      <c r="L23" s="62"/>
      <c r="M23" s="39"/>
      <c r="N23" s="39"/>
      <c r="O23" s="62"/>
      <c r="P23" s="62"/>
      <c r="Q23" s="40">
        <f t="shared" si="0"/>
        <v>40256.019999999997</v>
      </c>
    </row>
    <row r="24" spans="2:17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40">
        <f>SUM(Q3:Q23)</f>
        <v>10894282.189999998</v>
      </c>
    </row>
    <row r="25" spans="2:17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40"/>
    </row>
    <row r="26" spans="2:17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</row>
    <row r="29" spans="2:17" x14ac:dyDescent="0.25">
      <c r="J29" s="66"/>
      <c r="K29" s="66"/>
      <c r="L29" s="66"/>
      <c r="M29" s="66"/>
      <c r="N29" s="66"/>
    </row>
    <row r="30" spans="2:17" s="3" customFormat="1" x14ac:dyDescent="0.25">
      <c r="B30" s="48"/>
      <c r="J30" s="62"/>
      <c r="K30" s="62"/>
      <c r="L30" s="62"/>
      <c r="M30" s="66"/>
      <c r="N30" s="66"/>
    </row>
    <row r="31" spans="2:17" s="3" customFormat="1" x14ac:dyDescent="0.25">
      <c r="B31" s="4"/>
      <c r="C31" s="2"/>
      <c r="J31" s="62"/>
      <c r="K31" s="62"/>
      <c r="L31" s="62"/>
      <c r="M31" s="66"/>
      <c r="N31" s="66"/>
    </row>
    <row r="32" spans="2:17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59999389629810485"/>
    <pageSetUpPr fitToPage="1"/>
  </sheetPr>
  <dimension ref="A1:Z49"/>
  <sheetViews>
    <sheetView tabSelected="1" topLeftCell="B1" zoomScale="90" zoomScaleNormal="90" workbookViewId="0">
      <pane xSplit="6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U30" sqref="U30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48.33203125" style="6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customWidth="1"/>
    <col min="11" max="12" width="10.6640625" style="7" customWidth="1"/>
    <col min="13" max="13" width="12.44140625" style="7" bestFit="1" customWidth="1"/>
    <col min="14" max="18" width="10.6640625" style="7" customWidth="1"/>
    <col min="19" max="19" width="12.5546875" style="7" customWidth="1"/>
    <col min="20" max="20" width="14.33203125" style="7" customWidth="1"/>
    <col min="21" max="21" width="13.5546875" style="6" bestFit="1" customWidth="1"/>
    <col min="22" max="22" width="14" style="6" customWidth="1"/>
    <col min="23" max="23" width="9.109375" style="6" customWidth="1"/>
    <col min="24" max="25" width="9.109375" style="6"/>
    <col min="26" max="26" width="12.44140625" style="6" bestFit="1" customWidth="1"/>
    <col min="27" max="16384" width="9.109375" style="6"/>
  </cols>
  <sheetData>
    <row r="1" spans="1:26" x14ac:dyDescent="0.2">
      <c r="A1" s="70"/>
      <c r="M1" s="63"/>
    </row>
    <row r="2" spans="1:26" s="5" customFormat="1" ht="45" customHeight="1" thickBot="1" x14ac:dyDescent="0.35">
      <c r="B2" s="9" t="s">
        <v>0</v>
      </c>
      <c r="C2" s="10" t="s">
        <v>1</v>
      </c>
      <c r="D2" s="11" t="s">
        <v>114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56" t="s">
        <v>72</v>
      </c>
      <c r="W2" s="5" t="s">
        <v>108</v>
      </c>
    </row>
    <row r="3" spans="1:26" ht="12" thickTop="1" x14ac:dyDescent="0.2">
      <c r="B3" s="119" t="s">
        <v>25</v>
      </c>
      <c r="C3" s="125" t="s">
        <v>43</v>
      </c>
      <c r="D3" s="46">
        <v>5333101.3899999997</v>
      </c>
      <c r="E3" s="46">
        <v>4350000</v>
      </c>
      <c r="F3" s="46">
        <v>5612600</v>
      </c>
      <c r="G3" s="46">
        <f t="shared" ref="G3:G36" si="0">+D3+E3+F3</f>
        <v>15295701.390000001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22">
        <f>+G3+K3+L3+M3+N3+O3+P3+Q3+R3+S3+H3+I3+J3</f>
        <v>15295701.390000001</v>
      </c>
      <c r="U3" s="112">
        <v>15295701.390000001</v>
      </c>
      <c r="V3" s="58">
        <f>T3-U3</f>
        <v>0</v>
      </c>
      <c r="Z3" s="124">
        <f>U3-Appropriations!R3</f>
        <v>1502543.58</v>
      </c>
    </row>
    <row r="4" spans="1:26" x14ac:dyDescent="0.2">
      <c r="B4" s="115"/>
      <c r="C4" s="115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7"/>
      <c r="Z4" s="52"/>
    </row>
    <row r="5" spans="1:26" x14ac:dyDescent="0.2">
      <c r="B5" s="50" t="s">
        <v>26</v>
      </c>
      <c r="C5" s="51" t="s">
        <v>44</v>
      </c>
      <c r="D5" s="47">
        <v>27466.53</v>
      </c>
      <c r="E5" s="47">
        <v>0</v>
      </c>
      <c r="F5" s="47">
        <v>17500</v>
      </c>
      <c r="G5" s="47">
        <f t="shared" si="0"/>
        <v>44966.53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87">
        <f t="shared" ref="T5:T36" si="1">+G5+K5+L5+M5+N5+O5+P5+Q5+R5+S5+H5+I5+J5</f>
        <v>44966.53</v>
      </c>
      <c r="U5" s="47">
        <v>44966.53</v>
      </c>
      <c r="V5" s="20">
        <f>T5-U5</f>
        <v>0</v>
      </c>
      <c r="Z5" s="124">
        <f>U5-Appropriations!R9</f>
        <v>14566.529999999999</v>
      </c>
    </row>
    <row r="6" spans="1:26" x14ac:dyDescent="0.2">
      <c r="B6" s="50" t="s">
        <v>27</v>
      </c>
      <c r="C6" s="51" t="s">
        <v>75</v>
      </c>
      <c r="D6" s="47">
        <v>21899.66</v>
      </c>
      <c r="E6" s="47">
        <v>0</v>
      </c>
      <c r="F6" s="47">
        <v>0</v>
      </c>
      <c r="G6" s="47">
        <f t="shared" si="0"/>
        <v>21899.66</v>
      </c>
      <c r="H6" s="47"/>
      <c r="I6" s="47"/>
      <c r="J6" s="47"/>
      <c r="K6" s="47"/>
      <c r="L6" s="47"/>
      <c r="M6" s="47">
        <v>18900</v>
      </c>
      <c r="N6" s="47"/>
      <c r="O6" s="47"/>
      <c r="P6" s="47"/>
      <c r="Q6" s="47"/>
      <c r="R6" s="47">
        <v>35000</v>
      </c>
      <c r="S6" s="47"/>
      <c r="T6" s="87">
        <f t="shared" si="1"/>
        <v>75799.66</v>
      </c>
      <c r="U6" s="47">
        <v>75799.66</v>
      </c>
      <c r="V6" s="20">
        <f>T6-U6</f>
        <v>0</v>
      </c>
      <c r="Z6" s="124">
        <f>U6-Appropriations!R10</f>
        <v>28859.410000000003</v>
      </c>
    </row>
    <row r="7" spans="1:26" x14ac:dyDescent="0.2">
      <c r="B7" s="50" t="s">
        <v>28</v>
      </c>
      <c r="C7" s="51" t="s">
        <v>45</v>
      </c>
      <c r="D7" s="47">
        <v>0.96</v>
      </c>
      <c r="E7" s="47">
        <v>0</v>
      </c>
      <c r="F7" s="47">
        <v>0</v>
      </c>
      <c r="G7" s="47">
        <f t="shared" si="0"/>
        <v>0.96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87">
        <f t="shared" si="1"/>
        <v>0.96</v>
      </c>
      <c r="U7" s="47">
        <v>0.96</v>
      </c>
      <c r="V7" s="20">
        <f>T7-U7</f>
        <v>0</v>
      </c>
      <c r="Z7" s="124">
        <f>U7-0</f>
        <v>0.96</v>
      </c>
    </row>
    <row r="8" spans="1:26" x14ac:dyDescent="0.2">
      <c r="B8" s="50" t="s">
        <v>29</v>
      </c>
      <c r="C8" s="51" t="s">
        <v>46</v>
      </c>
      <c r="D8" s="47">
        <v>53226.68</v>
      </c>
      <c r="E8" s="47">
        <v>0</v>
      </c>
      <c r="F8" s="47">
        <v>43500</v>
      </c>
      <c r="G8" s="47">
        <f t="shared" si="0"/>
        <v>96726.68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>
        <v>15000</v>
      </c>
      <c r="S8" s="47"/>
      <c r="T8" s="87">
        <f t="shared" si="1"/>
        <v>111726.68</v>
      </c>
      <c r="U8" s="47">
        <v>111726.68</v>
      </c>
      <c r="V8" s="20">
        <f t="shared" ref="V8:V36" si="2">T8-U8</f>
        <v>0</v>
      </c>
      <c r="Z8" s="135">
        <f>U8-Appropriations!R13</f>
        <v>7137.7899999999936</v>
      </c>
    </row>
    <row r="9" spans="1:26" x14ac:dyDescent="0.2">
      <c r="B9" s="50" t="s">
        <v>30</v>
      </c>
      <c r="C9" s="51" t="s">
        <v>47</v>
      </c>
      <c r="D9" s="47">
        <v>7502.86</v>
      </c>
      <c r="E9" s="47">
        <v>0</v>
      </c>
      <c r="F9" s="47">
        <v>0</v>
      </c>
      <c r="G9" s="47">
        <f t="shared" si="0"/>
        <v>7502.86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86">
        <v>3982.28</v>
      </c>
      <c r="T9" s="87">
        <f t="shared" si="1"/>
        <v>11485.14</v>
      </c>
      <c r="U9" s="47">
        <v>11485.14</v>
      </c>
      <c r="V9" s="20">
        <f t="shared" si="2"/>
        <v>0</v>
      </c>
      <c r="Z9" s="124">
        <f>U9-Appropriations!R14</f>
        <v>0</v>
      </c>
    </row>
    <row r="10" spans="1:26" x14ac:dyDescent="0.2">
      <c r="B10" s="50" t="s">
        <v>31</v>
      </c>
      <c r="C10" s="51" t="s">
        <v>48</v>
      </c>
      <c r="D10" s="47">
        <v>0.8</v>
      </c>
      <c r="E10" s="47">
        <v>0</v>
      </c>
      <c r="F10" s="47">
        <v>0</v>
      </c>
      <c r="G10" s="47">
        <f t="shared" si="0"/>
        <v>0.8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87">
        <f t="shared" si="1"/>
        <v>0.8</v>
      </c>
      <c r="U10" s="47">
        <v>0.8</v>
      </c>
      <c r="V10" s="20">
        <f t="shared" si="2"/>
        <v>0</v>
      </c>
      <c r="Z10" s="124">
        <f>U10-0</f>
        <v>0.8</v>
      </c>
    </row>
    <row r="11" spans="1:26" x14ac:dyDescent="0.2">
      <c r="B11" s="50" t="s">
        <v>32</v>
      </c>
      <c r="C11" s="51" t="s">
        <v>49</v>
      </c>
      <c r="D11" s="47">
        <v>709</v>
      </c>
      <c r="E11" s="47">
        <v>0</v>
      </c>
      <c r="F11" s="47">
        <v>0</v>
      </c>
      <c r="G11" s="47">
        <f t="shared" si="0"/>
        <v>709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87">
        <f t="shared" si="1"/>
        <v>709</v>
      </c>
      <c r="U11" s="47">
        <v>709</v>
      </c>
      <c r="V11" s="20">
        <f t="shared" si="2"/>
        <v>0</v>
      </c>
      <c r="Z11" s="124">
        <f>U11-0</f>
        <v>709</v>
      </c>
    </row>
    <row r="12" spans="1:26" x14ac:dyDescent="0.2">
      <c r="B12" s="50" t="s">
        <v>33</v>
      </c>
      <c r="C12" s="51" t="s">
        <v>50</v>
      </c>
      <c r="D12" s="47">
        <v>74.7</v>
      </c>
      <c r="E12" s="47">
        <v>0</v>
      </c>
      <c r="F12" s="47">
        <v>2510.46</v>
      </c>
      <c r="G12" s="47">
        <f t="shared" si="0"/>
        <v>2585.16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87">
        <f t="shared" si="1"/>
        <v>2585.16</v>
      </c>
      <c r="U12" s="47">
        <v>2585.16</v>
      </c>
      <c r="V12" s="20">
        <f t="shared" si="2"/>
        <v>0</v>
      </c>
      <c r="Z12" s="124">
        <f>U12-Appropriations!R15</f>
        <v>74.699999999999818</v>
      </c>
    </row>
    <row r="13" spans="1:26" x14ac:dyDescent="0.2">
      <c r="B13" s="50">
        <v>467</v>
      </c>
      <c r="C13" s="51" t="s">
        <v>93</v>
      </c>
      <c r="D13" s="47">
        <v>0</v>
      </c>
      <c r="E13" s="47">
        <v>0</v>
      </c>
      <c r="F13" s="47">
        <v>0</v>
      </c>
      <c r="G13" s="47">
        <f t="shared" si="0"/>
        <v>0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87">
        <f t="shared" si="1"/>
        <v>0</v>
      </c>
      <c r="U13" s="47"/>
      <c r="V13" s="20">
        <f t="shared" si="2"/>
        <v>0</v>
      </c>
      <c r="Z13" s="124">
        <f>U13-Appropriations!R16</f>
        <v>0</v>
      </c>
    </row>
    <row r="14" spans="1:26" x14ac:dyDescent="0.2">
      <c r="B14" s="50">
        <v>499</v>
      </c>
      <c r="C14" s="51" t="s">
        <v>105</v>
      </c>
      <c r="D14" s="47">
        <v>6094.58</v>
      </c>
      <c r="E14" s="47">
        <v>0</v>
      </c>
      <c r="F14" s="47">
        <v>0</v>
      </c>
      <c r="G14" s="47">
        <f t="shared" si="0"/>
        <v>6094.58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87">
        <f t="shared" si="1"/>
        <v>6094.58</v>
      </c>
      <c r="U14" s="47">
        <v>6094.58</v>
      </c>
      <c r="V14" s="20">
        <f t="shared" si="2"/>
        <v>0</v>
      </c>
      <c r="Z14" s="134">
        <f>U14-Appropriations!R17</f>
        <v>0</v>
      </c>
    </row>
    <row r="15" spans="1:26" x14ac:dyDescent="0.2">
      <c r="B15" s="104">
        <v>599</v>
      </c>
      <c r="C15" s="51" t="s">
        <v>79</v>
      </c>
      <c r="D15" s="47">
        <v>0</v>
      </c>
      <c r="E15" s="47">
        <v>0</v>
      </c>
      <c r="F15" s="47">
        <v>22591.33</v>
      </c>
      <c r="G15" s="47">
        <f t="shared" si="0"/>
        <v>22591.33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>
        <v>1046.3</v>
      </c>
      <c r="S15" s="47"/>
      <c r="T15" s="87">
        <f t="shared" si="1"/>
        <v>23637.63</v>
      </c>
      <c r="U15" s="47">
        <v>23637.63</v>
      </c>
      <c r="V15" s="20">
        <f t="shared" si="2"/>
        <v>0</v>
      </c>
      <c r="Z15" s="134">
        <f>U15-Appropriations!R27</f>
        <v>0</v>
      </c>
    </row>
    <row r="16" spans="1:26" x14ac:dyDescent="0.2">
      <c r="B16" s="50" t="s">
        <v>34</v>
      </c>
      <c r="C16" s="51" t="s">
        <v>51</v>
      </c>
      <c r="D16" s="47">
        <v>1400</v>
      </c>
      <c r="E16" s="47">
        <v>0</v>
      </c>
      <c r="F16" s="47">
        <v>0</v>
      </c>
      <c r="G16" s="47">
        <f t="shared" si="0"/>
        <v>1400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87">
        <f t="shared" si="1"/>
        <v>1400</v>
      </c>
      <c r="U16" s="47">
        <v>1400</v>
      </c>
      <c r="V16" s="20">
        <f t="shared" si="2"/>
        <v>0</v>
      </c>
      <c r="Z16" s="124">
        <f>U16-0</f>
        <v>1400</v>
      </c>
    </row>
    <row r="17" spans="2:26" x14ac:dyDescent="0.2">
      <c r="B17" s="50">
        <v>507</v>
      </c>
      <c r="C17" s="51" t="s">
        <v>98</v>
      </c>
      <c r="D17" s="47">
        <v>-44441.29</v>
      </c>
      <c r="E17" s="47">
        <v>0</v>
      </c>
      <c r="F17" s="47">
        <v>66864.36</v>
      </c>
      <c r="G17" s="47">
        <f t="shared" si="0"/>
        <v>22423.07</v>
      </c>
      <c r="H17" s="47"/>
      <c r="I17" s="47"/>
      <c r="J17" s="47"/>
      <c r="K17" s="47"/>
      <c r="L17" s="47"/>
      <c r="M17" s="47">
        <v>-1209.56</v>
      </c>
      <c r="N17" s="47"/>
      <c r="O17" s="47"/>
      <c r="P17" s="47"/>
      <c r="Q17" s="47"/>
      <c r="R17" s="47"/>
      <c r="S17" s="47"/>
      <c r="T17" s="87">
        <f t="shared" si="1"/>
        <v>21213.51</v>
      </c>
      <c r="U17" s="47">
        <v>21213.51</v>
      </c>
      <c r="V17" s="20">
        <f t="shared" si="2"/>
        <v>0</v>
      </c>
      <c r="Z17" s="134">
        <f>U17-Appropriations!R18</f>
        <v>0</v>
      </c>
    </row>
    <row r="18" spans="2:26" x14ac:dyDescent="0.2">
      <c r="B18" s="50">
        <v>510</v>
      </c>
      <c r="C18" s="51" t="s">
        <v>99</v>
      </c>
      <c r="D18" s="47">
        <v>0</v>
      </c>
      <c r="E18" s="47">
        <v>0</v>
      </c>
      <c r="F18" s="47">
        <v>0</v>
      </c>
      <c r="G18" s="47">
        <f t="shared" si="0"/>
        <v>0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87">
        <f t="shared" si="1"/>
        <v>0</v>
      </c>
      <c r="U18" s="47"/>
      <c r="V18" s="110">
        <v>0</v>
      </c>
      <c r="Z18" s="52">
        <v>0</v>
      </c>
    </row>
    <row r="19" spans="2:26" s="52" customFormat="1" ht="12.6" customHeight="1" x14ac:dyDescent="0.25">
      <c r="B19" s="50" t="s">
        <v>35</v>
      </c>
      <c r="C19" s="51" t="s">
        <v>52</v>
      </c>
      <c r="D19" s="47">
        <v>502.1</v>
      </c>
      <c r="E19" s="47">
        <v>0</v>
      </c>
      <c r="F19" s="47">
        <v>160052.81</v>
      </c>
      <c r="G19" s="47">
        <f t="shared" si="0"/>
        <v>160554.91</v>
      </c>
      <c r="H19" s="47"/>
      <c r="I19" s="47"/>
      <c r="J19" s="47"/>
      <c r="K19" s="47"/>
      <c r="L19" s="47"/>
      <c r="M19" s="47"/>
      <c r="N19" s="47"/>
      <c r="O19" s="47"/>
      <c r="P19" s="94"/>
      <c r="Q19" s="47"/>
      <c r="R19" s="47">
        <v>1793.22</v>
      </c>
      <c r="S19" s="47"/>
      <c r="T19" s="87">
        <f t="shared" si="1"/>
        <v>162348.13</v>
      </c>
      <c r="U19" s="47">
        <v>162348.13</v>
      </c>
      <c r="V19" s="20">
        <f t="shared" si="2"/>
        <v>0</v>
      </c>
      <c r="Z19" s="124">
        <f>U19-Appropriations!R21</f>
        <v>502.10000000000582</v>
      </c>
    </row>
    <row r="20" spans="2:26" s="52" customFormat="1" x14ac:dyDescent="0.2">
      <c r="B20" s="50">
        <v>536</v>
      </c>
      <c r="C20" s="51" t="s">
        <v>94</v>
      </c>
      <c r="D20" s="47">
        <v>-1385.35</v>
      </c>
      <c r="E20" s="47">
        <v>0</v>
      </c>
      <c r="F20" s="47">
        <v>6018.11</v>
      </c>
      <c r="G20" s="47">
        <f t="shared" si="0"/>
        <v>4632.76</v>
      </c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87">
        <f t="shared" si="1"/>
        <v>4632.76</v>
      </c>
      <c r="U20" s="47">
        <v>4632.76</v>
      </c>
      <c r="V20" s="20">
        <f t="shared" si="2"/>
        <v>0</v>
      </c>
      <c r="Z20" s="124">
        <f>U20-Appropriations!R22</f>
        <v>0</v>
      </c>
    </row>
    <row r="21" spans="2:26" s="52" customFormat="1" x14ac:dyDescent="0.2">
      <c r="B21" s="50" t="s">
        <v>36</v>
      </c>
      <c r="C21" s="51" t="s">
        <v>53</v>
      </c>
      <c r="D21" s="47">
        <v>-7083.56</v>
      </c>
      <c r="E21" s="47">
        <v>0</v>
      </c>
      <c r="F21" s="47">
        <v>365574.99</v>
      </c>
      <c r="G21" s="47">
        <f t="shared" si="0"/>
        <v>358491.43</v>
      </c>
      <c r="H21" s="47"/>
      <c r="I21" s="47"/>
      <c r="J21" s="47"/>
      <c r="K21" s="47"/>
      <c r="L21" s="47"/>
      <c r="M21" s="47">
        <v>7635.06</v>
      </c>
      <c r="N21" s="47"/>
      <c r="O21" s="47"/>
      <c r="P21" s="47"/>
      <c r="Q21" s="47"/>
      <c r="R21" s="47">
        <v>6811.23</v>
      </c>
      <c r="S21" s="47"/>
      <c r="T21" s="87">
        <f t="shared" si="1"/>
        <v>372937.72</v>
      </c>
      <c r="U21" s="47">
        <v>372937.72</v>
      </c>
      <c r="V21" s="87">
        <f t="shared" si="2"/>
        <v>0</v>
      </c>
      <c r="Z21" s="124">
        <f>U21-Appropriations!R23</f>
        <v>403.40999999997439</v>
      </c>
    </row>
    <row r="22" spans="2:26" s="52" customFormat="1" x14ac:dyDescent="0.2">
      <c r="B22" s="50">
        <v>584</v>
      </c>
      <c r="C22" s="51" t="s">
        <v>103</v>
      </c>
      <c r="D22" s="47">
        <v>-6809.98</v>
      </c>
      <c r="E22" s="47">
        <v>0</v>
      </c>
      <c r="F22" s="47">
        <v>46767.11</v>
      </c>
      <c r="G22" s="47">
        <f t="shared" si="0"/>
        <v>39957.130000000005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>
        <v>238.58</v>
      </c>
      <c r="S22" s="47"/>
      <c r="T22" s="87">
        <f t="shared" si="1"/>
        <v>40195.710000000006</v>
      </c>
      <c r="U22" s="47">
        <v>40195.71</v>
      </c>
      <c r="V22" s="20">
        <f t="shared" si="2"/>
        <v>0</v>
      </c>
      <c r="Z22" s="124">
        <f>U22-Appropriations!R24</f>
        <v>0</v>
      </c>
    </row>
    <row r="23" spans="2:26" s="52" customFormat="1" x14ac:dyDescent="0.2">
      <c r="B23" s="50">
        <v>587</v>
      </c>
      <c r="C23" s="51" t="s">
        <v>104</v>
      </c>
      <c r="D23" s="47">
        <v>0</v>
      </c>
      <c r="E23" s="47">
        <v>0</v>
      </c>
      <c r="F23" s="47">
        <v>0</v>
      </c>
      <c r="G23" s="47">
        <f t="shared" si="0"/>
        <v>0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87">
        <f t="shared" si="1"/>
        <v>0</v>
      </c>
      <c r="U23" s="47"/>
      <c r="V23" s="111">
        <v>0</v>
      </c>
      <c r="Z23" s="52">
        <v>0</v>
      </c>
    </row>
    <row r="24" spans="2:26" s="52" customFormat="1" x14ac:dyDescent="0.2">
      <c r="B24" s="50" t="s">
        <v>37</v>
      </c>
      <c r="C24" s="51" t="s">
        <v>54</v>
      </c>
      <c r="D24" s="47">
        <v>-6100.65</v>
      </c>
      <c r="E24" s="47">
        <v>0</v>
      </c>
      <c r="F24" s="47">
        <v>48666.47</v>
      </c>
      <c r="G24" s="47">
        <f t="shared" si="0"/>
        <v>42565.82</v>
      </c>
      <c r="H24" s="47"/>
      <c r="I24" s="47"/>
      <c r="J24" s="47"/>
      <c r="K24" s="47"/>
      <c r="L24" s="47"/>
      <c r="M24" s="47">
        <v>27743.38</v>
      </c>
      <c r="N24" s="47"/>
      <c r="O24" s="47"/>
      <c r="P24" s="47"/>
      <c r="Q24" s="47"/>
      <c r="R24" s="47">
        <v>-4972.92</v>
      </c>
      <c r="S24" s="47"/>
      <c r="T24" s="87">
        <f t="shared" si="1"/>
        <v>65336.28</v>
      </c>
      <c r="U24" s="47">
        <v>65336.28</v>
      </c>
      <c r="V24" s="20">
        <f t="shared" si="2"/>
        <v>0</v>
      </c>
      <c r="Z24" s="124">
        <f>U24-Appropriations!R26</f>
        <v>1.9999999996798579E-2</v>
      </c>
    </row>
    <row r="25" spans="2:26" s="52" customFormat="1" x14ac:dyDescent="0.2">
      <c r="B25" s="120">
        <v>200</v>
      </c>
      <c r="C25" s="51" t="s">
        <v>59</v>
      </c>
      <c r="D25" s="47">
        <v>64377.57</v>
      </c>
      <c r="E25" s="47">
        <v>0</v>
      </c>
      <c r="F25" s="47">
        <v>44850</v>
      </c>
      <c r="G25" s="47">
        <f t="shared" ref="G25" si="3">+D25+E25+F25</f>
        <v>109227.57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>
        <v>-12420.38</v>
      </c>
      <c r="S25" s="47"/>
      <c r="T25" s="87">
        <f t="shared" ref="T25:T26" si="4">+G25+K25+L25+M25+N25+O25+P25+Q25+R25+S25+H25+I25+J25</f>
        <v>96807.19</v>
      </c>
      <c r="U25" s="47">
        <v>96807.19</v>
      </c>
      <c r="V25" s="20">
        <f t="shared" ref="V25:V26" si="5">T25-U25</f>
        <v>0</v>
      </c>
      <c r="Z25" s="124">
        <f>G25-Appropriations!R12</f>
        <v>49243.880000000005</v>
      </c>
    </row>
    <row r="26" spans="2:26" s="52" customFormat="1" x14ac:dyDescent="0.2">
      <c r="B26" s="50">
        <v>509</v>
      </c>
      <c r="C26" s="51" t="s">
        <v>107</v>
      </c>
      <c r="D26" s="47">
        <v>-169323.14</v>
      </c>
      <c r="E26" s="47">
        <v>0</v>
      </c>
      <c r="F26" s="47">
        <v>618502.28</v>
      </c>
      <c r="G26" s="47">
        <f>+D26+E26+F26</f>
        <v>449179.14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>
        <v>-28369.61</v>
      </c>
      <c r="S26" s="47"/>
      <c r="T26" s="47">
        <f t="shared" si="4"/>
        <v>420809.53</v>
      </c>
      <c r="U26" s="47">
        <v>420809.53</v>
      </c>
      <c r="V26" s="87">
        <f t="shared" si="5"/>
        <v>0</v>
      </c>
      <c r="Z26" s="134">
        <f>U26-Appropriations!R19</f>
        <v>0</v>
      </c>
    </row>
    <row r="27" spans="2:26" s="52" customFormat="1" x14ac:dyDescent="0.2">
      <c r="B27" s="114"/>
      <c r="C27" s="115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7"/>
    </row>
    <row r="28" spans="2:26" x14ac:dyDescent="0.2">
      <c r="B28" s="50" t="s">
        <v>38</v>
      </c>
      <c r="C28" s="18" t="s">
        <v>55</v>
      </c>
      <c r="D28" s="19">
        <v>622.59</v>
      </c>
      <c r="E28" s="19">
        <v>0</v>
      </c>
      <c r="F28" s="19">
        <v>0</v>
      </c>
      <c r="G28" s="47">
        <f t="shared" si="0"/>
        <v>622.59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87">
        <f t="shared" si="1"/>
        <v>622.59</v>
      </c>
      <c r="U28" s="47">
        <v>622.59</v>
      </c>
      <c r="V28" s="20">
        <f t="shared" si="2"/>
        <v>0</v>
      </c>
      <c r="Z28" s="124">
        <f>U28-0</f>
        <v>622.59</v>
      </c>
    </row>
    <row r="29" spans="2:26" x14ac:dyDescent="0.2">
      <c r="B29" s="50" t="s">
        <v>116</v>
      </c>
      <c r="C29" s="18" t="s">
        <v>117</v>
      </c>
      <c r="D29" s="19"/>
      <c r="E29" s="19"/>
      <c r="F29" s="19"/>
      <c r="G29" s="47">
        <v>3700000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>
        <v>3700000</v>
      </c>
      <c r="T29" s="87">
        <v>3700000</v>
      </c>
      <c r="U29" s="47">
        <v>3700000</v>
      </c>
      <c r="V29" s="20"/>
      <c r="Z29" s="124"/>
    </row>
    <row r="30" spans="2:26" x14ac:dyDescent="0.2">
      <c r="B30" s="121" t="s">
        <v>95</v>
      </c>
      <c r="C30" s="18" t="s">
        <v>96</v>
      </c>
      <c r="D30" s="19">
        <v>0</v>
      </c>
      <c r="E30" s="19">
        <v>0</v>
      </c>
      <c r="F30" s="19">
        <v>0</v>
      </c>
      <c r="G30" s="47">
        <f t="shared" si="0"/>
        <v>0</v>
      </c>
      <c r="H30" s="47"/>
      <c r="I30" s="47"/>
      <c r="J30" s="47"/>
      <c r="K30" s="47"/>
      <c r="L30" s="47"/>
      <c r="M30" s="47">
        <v>5253962.43</v>
      </c>
      <c r="N30" s="47"/>
      <c r="O30" s="47"/>
      <c r="P30" s="47"/>
      <c r="Q30" s="47"/>
      <c r="R30" s="47"/>
      <c r="S30" s="47"/>
      <c r="T30" s="87">
        <f t="shared" si="1"/>
        <v>5253962.43</v>
      </c>
      <c r="U30" s="47">
        <v>5253962.43</v>
      </c>
      <c r="V30" s="20">
        <v>0</v>
      </c>
      <c r="Z30" s="124">
        <f>U30-Appropriations!R5</f>
        <v>0</v>
      </c>
    </row>
    <row r="31" spans="2:26" x14ac:dyDescent="0.2">
      <c r="B31" s="118"/>
      <c r="C31" s="115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7"/>
      <c r="Z31" s="52"/>
    </row>
    <row r="32" spans="2:26" x14ac:dyDescent="0.2">
      <c r="B32" s="50" t="s">
        <v>39</v>
      </c>
      <c r="C32" s="18" t="s">
        <v>56</v>
      </c>
      <c r="D32" s="19">
        <v>239498.1</v>
      </c>
      <c r="E32" s="19">
        <v>0</v>
      </c>
      <c r="F32" s="19">
        <v>353600</v>
      </c>
      <c r="G32" s="47">
        <f t="shared" si="0"/>
        <v>593098.1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87">
        <f t="shared" si="1"/>
        <v>593098.1</v>
      </c>
      <c r="U32" s="47">
        <v>593098.1</v>
      </c>
      <c r="V32" s="20">
        <f t="shared" si="2"/>
        <v>0</v>
      </c>
      <c r="Z32" s="124">
        <f>U32-Appropriations!R6</f>
        <v>109146.09999999998</v>
      </c>
    </row>
    <row r="33" spans="2:26" x14ac:dyDescent="0.2">
      <c r="B33" s="50" t="s">
        <v>40</v>
      </c>
      <c r="C33" s="18" t="s">
        <v>57</v>
      </c>
      <c r="D33" s="19">
        <v>1980.93</v>
      </c>
      <c r="E33" s="19">
        <v>0</v>
      </c>
      <c r="F33" s="19">
        <v>0</v>
      </c>
      <c r="G33" s="47">
        <f t="shared" si="0"/>
        <v>1980.93</v>
      </c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87">
        <f t="shared" si="1"/>
        <v>1980.93</v>
      </c>
      <c r="U33" s="47">
        <v>1980.93</v>
      </c>
      <c r="V33" s="20">
        <f t="shared" si="2"/>
        <v>0</v>
      </c>
      <c r="Z33" s="124">
        <f>U33-Appropriations!R8</f>
        <v>1980.93</v>
      </c>
    </row>
    <row r="34" spans="2:26" x14ac:dyDescent="0.2">
      <c r="B34" s="114"/>
      <c r="C34" s="115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7"/>
      <c r="Z34" s="52"/>
    </row>
    <row r="35" spans="2:26" x14ac:dyDescent="0.2">
      <c r="B35" s="50" t="s">
        <v>41</v>
      </c>
      <c r="C35" s="18" t="s">
        <v>58</v>
      </c>
      <c r="D35" s="19">
        <v>4035.38</v>
      </c>
      <c r="E35" s="19">
        <v>0</v>
      </c>
      <c r="F35" s="19">
        <v>0</v>
      </c>
      <c r="G35" s="47">
        <f t="shared" si="0"/>
        <v>4035.38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87">
        <f t="shared" si="1"/>
        <v>4035.38</v>
      </c>
      <c r="U35" s="47">
        <v>4035.38</v>
      </c>
      <c r="V35" s="20">
        <f t="shared" si="2"/>
        <v>0</v>
      </c>
      <c r="Z35" s="124">
        <f>U35-0</f>
        <v>4035.38</v>
      </c>
    </row>
    <row r="36" spans="2:26" x14ac:dyDescent="0.2">
      <c r="B36" s="50" t="s">
        <v>42</v>
      </c>
      <c r="C36" s="18" t="s">
        <v>78</v>
      </c>
      <c r="D36" s="19">
        <v>631.82000000000005</v>
      </c>
      <c r="E36" s="19">
        <v>0</v>
      </c>
      <c r="F36" s="19">
        <v>0</v>
      </c>
      <c r="G36" s="47">
        <f t="shared" si="0"/>
        <v>631.82000000000005</v>
      </c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87">
        <f t="shared" si="1"/>
        <v>631.82000000000005</v>
      </c>
      <c r="U36" s="47">
        <v>631.82000000000005</v>
      </c>
      <c r="V36" s="20">
        <f t="shared" si="2"/>
        <v>0</v>
      </c>
      <c r="Z36" s="124">
        <f>U36-Appropriations!R11</f>
        <v>631.82000000000005</v>
      </c>
    </row>
    <row r="37" spans="2:26" ht="13.2" x14ac:dyDescent="0.35">
      <c r="B37" s="50" t="s">
        <v>60</v>
      </c>
      <c r="C37" s="18" t="s">
        <v>61</v>
      </c>
      <c r="D37" s="22">
        <v>55658.49</v>
      </c>
      <c r="E37" s="22">
        <v>0</v>
      </c>
      <c r="F37" s="22">
        <v>0</v>
      </c>
      <c r="G37" s="80">
        <f>+D37+E37+F37</f>
        <v>55658.49</v>
      </c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123">
        <f t="shared" ref="T37" si="6">+G37+K37+L37+M37+N37+O37+P37+Q37+R37+S37+H37+I37+J37</f>
        <v>55658.49</v>
      </c>
      <c r="U37" s="113">
        <v>55658.49</v>
      </c>
      <c r="V37" s="20">
        <f t="shared" ref="V37" si="7">T37-U37</f>
        <v>0</v>
      </c>
      <c r="Z37" s="124">
        <f>U37-Appropriations!R7</f>
        <v>51658.49</v>
      </c>
    </row>
    <row r="38" spans="2:26" ht="13.2" x14ac:dyDescent="0.35">
      <c r="B38" s="17"/>
      <c r="C38" s="18"/>
      <c r="D38" s="22"/>
      <c r="E38" s="22"/>
      <c r="F38" s="22"/>
      <c r="G38" s="22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22"/>
      <c r="U38" s="22"/>
      <c r="V38" s="20"/>
      <c r="Z38" s="52"/>
    </row>
    <row r="39" spans="2:26" x14ac:dyDescent="0.2">
      <c r="B39" s="21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24"/>
    </row>
    <row r="40" spans="2:26" ht="13.2" x14ac:dyDescent="0.35">
      <c r="B40" s="21"/>
      <c r="C40" s="25" t="s">
        <v>63</v>
      </c>
      <c r="D40" s="26">
        <f>SUM(D3:D37)</f>
        <v>5583640.1699999999</v>
      </c>
      <c r="E40" s="26">
        <f>SUM(E3:E37)</f>
        <v>4350000</v>
      </c>
      <c r="F40" s="26">
        <f>SUM(F3:F37)</f>
        <v>7409597.9200000009</v>
      </c>
      <c r="G40" s="26">
        <f>SUM(G3:G37)</f>
        <v>21043238.090000004</v>
      </c>
      <c r="H40" s="26">
        <f>SUM(H3:H37)</f>
        <v>0</v>
      </c>
      <c r="I40" s="26">
        <f>SUM(I3:I37)</f>
        <v>0</v>
      </c>
      <c r="J40" s="26">
        <f>SUM(J3:J37)</f>
        <v>0</v>
      </c>
      <c r="K40" s="26">
        <f>SUM(K3:K37)</f>
        <v>0</v>
      </c>
      <c r="L40" s="26">
        <f>SUM(L3:L37)</f>
        <v>0</v>
      </c>
      <c r="M40" s="26">
        <f>SUM(M3:M37)</f>
        <v>5307031.3099999996</v>
      </c>
      <c r="N40" s="26">
        <f>SUM(N3:N37)</f>
        <v>0</v>
      </c>
      <c r="O40" s="26">
        <f>SUM(O3:O37)</f>
        <v>0</v>
      </c>
      <c r="P40" s="26">
        <f>SUM(P3:P37)</f>
        <v>0</v>
      </c>
      <c r="Q40" s="26">
        <f>SUM(Q3:Q37)</f>
        <v>0</v>
      </c>
      <c r="R40" s="26">
        <f>SUM(R3:R37)</f>
        <v>14126.420000000006</v>
      </c>
      <c r="S40" s="26">
        <f>SUM(S3:S37)</f>
        <v>3703982.28</v>
      </c>
      <c r="T40" s="26">
        <f>SUM(T3:T37)</f>
        <v>26368378.100000001</v>
      </c>
      <c r="U40" s="81">
        <f>SUM(U3:U37)</f>
        <v>26368378.100000001</v>
      </c>
      <c r="V40" s="59">
        <f>T40-U40</f>
        <v>0</v>
      </c>
    </row>
    <row r="41" spans="2:26" ht="6.9" customHeight="1" x14ac:dyDescent="0.35">
      <c r="B41" s="21"/>
      <c r="C41" s="25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83"/>
      <c r="U41" s="18"/>
      <c r="V41" s="24"/>
    </row>
    <row r="42" spans="2:26" x14ac:dyDescent="0.2">
      <c r="B42" s="27"/>
      <c r="C42" s="28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82"/>
      <c r="V42" s="60"/>
    </row>
    <row r="45" spans="2:26" x14ac:dyDescent="0.2">
      <c r="B45" s="8" t="s">
        <v>69</v>
      </c>
      <c r="C45" s="30" t="s">
        <v>70</v>
      </c>
    </row>
    <row r="46" spans="2:26" ht="14.4" customHeight="1" x14ac:dyDescent="0.2">
      <c r="L46" s="140"/>
      <c r="M46" s="140"/>
    </row>
    <row r="47" spans="2:26" x14ac:dyDescent="0.2">
      <c r="L47" s="140"/>
      <c r="M47" s="140"/>
    </row>
    <row r="49" spans="2:2" x14ac:dyDescent="0.2">
      <c r="B49" s="105"/>
    </row>
  </sheetData>
  <mergeCells count="1">
    <mergeCell ref="L46:M47"/>
  </mergeCells>
  <pageMargins left="0.7" right="0.7" top="0.75" bottom="0.75" header="0.3" footer="0.3"/>
  <pageSetup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9ED68-63AE-40E3-BFB3-8539DBC8D0CD}">
  <sheetPr>
    <tabColor rgb="FFFF0000"/>
    <pageSetUpPr fitToPage="1"/>
  </sheetPr>
  <dimension ref="B2:T40"/>
  <sheetViews>
    <sheetView workbookViewId="0">
      <selection activeCell="C43" sqref="C43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9.88671875" style="3" hidden="1" customWidth="1"/>
    <col min="6" max="6" width="13.33203125" style="3" hidden="1" customWidth="1"/>
    <col min="7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hidden="1" customWidth="1"/>
    <col min="19" max="19" width="12" style="2" hidden="1" customWidth="1"/>
    <col min="20" max="16384" width="9.109375" style="2"/>
  </cols>
  <sheetData>
    <row r="2" spans="2:20" x14ac:dyDescent="0.25">
      <c r="B2" s="141" t="s">
        <v>113</v>
      </c>
      <c r="C2" s="141"/>
      <c r="D2" s="141"/>
      <c r="E2" s="84"/>
      <c r="F2" s="84"/>
      <c r="G2" s="84"/>
    </row>
    <row r="3" spans="2:20" s="1" customFormat="1" ht="36.6" thickBot="1" x14ac:dyDescent="0.35">
      <c r="B3" s="31" t="s">
        <v>0</v>
      </c>
      <c r="C3" s="32" t="s">
        <v>1</v>
      </c>
      <c r="D3" s="34" t="s">
        <v>109</v>
      </c>
      <c r="E3" s="33" t="s">
        <v>90</v>
      </c>
      <c r="F3" s="33" t="s">
        <v>91</v>
      </c>
      <c r="G3" s="33" t="s">
        <v>92</v>
      </c>
      <c r="H3" s="33" t="s">
        <v>2</v>
      </c>
      <c r="I3" s="33" t="s">
        <v>3</v>
      </c>
      <c r="J3" s="33" t="s">
        <v>4</v>
      </c>
      <c r="K3" s="33" t="s">
        <v>5</v>
      </c>
      <c r="L3" s="33" t="s">
        <v>6</v>
      </c>
      <c r="M3" s="33" t="s">
        <v>7</v>
      </c>
      <c r="N3" s="33" t="s">
        <v>8</v>
      </c>
      <c r="O3" s="33" t="s">
        <v>9</v>
      </c>
      <c r="P3" s="33" t="s">
        <v>10</v>
      </c>
      <c r="Q3" s="34" t="s">
        <v>11</v>
      </c>
      <c r="R3" s="68" t="s">
        <v>71</v>
      </c>
      <c r="S3" s="1" t="s">
        <v>76</v>
      </c>
    </row>
    <row r="4" spans="2:20" ht="12.6" thickTop="1" x14ac:dyDescent="0.25">
      <c r="B4" s="98" t="s">
        <v>25</v>
      </c>
      <c r="C4" s="99" t="s">
        <v>43</v>
      </c>
      <c r="D4" s="126">
        <v>9996884.3300000001</v>
      </c>
      <c r="E4" s="75"/>
      <c r="F4" s="75"/>
      <c r="G4" s="75"/>
      <c r="H4" s="35"/>
      <c r="I4" s="75"/>
      <c r="J4" s="35"/>
      <c r="K4" s="35"/>
      <c r="L4" s="35"/>
      <c r="M4" s="35"/>
      <c r="N4" s="35"/>
      <c r="O4" s="35"/>
      <c r="P4" s="75"/>
      <c r="Q4" s="36">
        <f>+D4+H4+I4+J4+K4+L4+M4+N4+O4+P4+E4+F4+G4</f>
        <v>9996884.3300000001</v>
      </c>
      <c r="R4" s="67"/>
      <c r="S4" s="3">
        <f>R4-Q4</f>
        <v>-9996884.3300000001</v>
      </c>
    </row>
    <row r="5" spans="2:20" x14ac:dyDescent="0.25">
      <c r="B5" s="37" t="s">
        <v>38</v>
      </c>
      <c r="C5" s="38" t="s">
        <v>55</v>
      </c>
      <c r="D5" s="76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 t="shared" ref="Q5:Q25" si="0">+D5+H5+I5+J5+K5+L5+M5+N5+O5+P5+E5+F5+G5</f>
        <v>0</v>
      </c>
      <c r="R5" s="40"/>
      <c r="S5" s="3">
        <f t="shared" ref="S5:S25" si="1">R5-Q5</f>
        <v>0</v>
      </c>
    </row>
    <row r="6" spans="2:20" x14ac:dyDescent="0.25">
      <c r="B6" s="88" t="s">
        <v>95</v>
      </c>
      <c r="C6" s="38" t="s">
        <v>96</v>
      </c>
      <c r="D6" s="76">
        <v>0</v>
      </c>
      <c r="E6" s="62"/>
      <c r="F6" s="62"/>
      <c r="G6" s="62"/>
      <c r="H6" s="39"/>
      <c r="I6" s="62"/>
      <c r="J6" s="39"/>
      <c r="K6" s="39"/>
      <c r="L6" s="39"/>
      <c r="M6" s="39"/>
      <c r="N6" s="39"/>
      <c r="O6" s="39"/>
      <c r="P6" s="62"/>
      <c r="Q6" s="40">
        <f>+D6+H6+I6+J6+K6+L6+M6+N6+O6+P6+E6+F6+G6</f>
        <v>0</v>
      </c>
      <c r="R6" s="40"/>
      <c r="S6" s="3">
        <f t="shared" si="1"/>
        <v>0</v>
      </c>
    </row>
    <row r="7" spans="2:20" x14ac:dyDescent="0.25">
      <c r="B7" s="37" t="s">
        <v>39</v>
      </c>
      <c r="C7" s="38" t="s">
        <v>56</v>
      </c>
      <c r="D7" s="127">
        <v>463952</v>
      </c>
      <c r="E7" s="62"/>
      <c r="F7" s="62"/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463952</v>
      </c>
      <c r="R7" s="40"/>
      <c r="S7" s="3">
        <f t="shared" si="1"/>
        <v>-463952</v>
      </c>
    </row>
    <row r="8" spans="2:20" x14ac:dyDescent="0.25">
      <c r="B8" s="37" t="s">
        <v>60</v>
      </c>
      <c r="C8" s="38" t="s">
        <v>61</v>
      </c>
      <c r="D8" s="128">
        <v>4000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4000</v>
      </c>
      <c r="R8" s="76"/>
      <c r="S8" s="3">
        <f t="shared" si="1"/>
        <v>-4000</v>
      </c>
    </row>
    <row r="9" spans="2:20" x14ac:dyDescent="0.25">
      <c r="B9" s="37" t="s">
        <v>40</v>
      </c>
      <c r="C9" s="38" t="s">
        <v>66</v>
      </c>
      <c r="D9" s="76">
        <v>0</v>
      </c>
      <c r="E9" s="62"/>
      <c r="F9" s="62"/>
      <c r="G9" s="62"/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0</v>
      </c>
      <c r="R9" s="40"/>
      <c r="S9" s="3">
        <f t="shared" si="1"/>
        <v>0</v>
      </c>
    </row>
    <row r="10" spans="2:20" x14ac:dyDescent="0.25">
      <c r="B10" s="37" t="s">
        <v>26</v>
      </c>
      <c r="C10" s="38" t="s">
        <v>67</v>
      </c>
      <c r="D10" s="129">
        <v>26400</v>
      </c>
      <c r="E10" s="62"/>
      <c r="F10" s="62"/>
      <c r="G10" s="62"/>
      <c r="H10" s="39"/>
      <c r="I10" s="39"/>
      <c r="J10" s="39"/>
      <c r="K10" s="39"/>
      <c r="L10" s="39"/>
      <c r="M10" s="62"/>
      <c r="N10" s="39"/>
      <c r="O10" s="39"/>
      <c r="P10" s="62"/>
      <c r="Q10" s="40">
        <f t="shared" si="0"/>
        <v>26400</v>
      </c>
      <c r="R10" s="40"/>
      <c r="S10" s="3">
        <f t="shared" si="1"/>
        <v>-26400</v>
      </c>
    </row>
    <row r="11" spans="2:20" x14ac:dyDescent="0.25">
      <c r="B11" s="37" t="s">
        <v>27</v>
      </c>
      <c r="C11" s="38" t="s">
        <v>75</v>
      </c>
      <c r="D11" s="130">
        <v>15473</v>
      </c>
      <c r="E11" s="62"/>
      <c r="F11" s="62"/>
      <c r="G11" s="62"/>
      <c r="H11" s="39"/>
      <c r="I11" s="39"/>
      <c r="J11" s="62"/>
      <c r="K11" s="39"/>
      <c r="L11" s="39"/>
      <c r="M11" s="62"/>
      <c r="N11" s="39"/>
      <c r="O11" s="39"/>
      <c r="P11" s="62"/>
      <c r="Q11" s="76">
        <f t="shared" si="0"/>
        <v>15473</v>
      </c>
      <c r="R11" s="76"/>
      <c r="S11" s="66">
        <f t="shared" si="1"/>
        <v>-15473</v>
      </c>
      <c r="T11" s="65"/>
    </row>
    <row r="12" spans="2:20" x14ac:dyDescent="0.25">
      <c r="B12" s="37" t="s">
        <v>42</v>
      </c>
      <c r="C12" s="38" t="s">
        <v>77</v>
      </c>
      <c r="D12" s="76">
        <v>0</v>
      </c>
      <c r="E12" s="62"/>
      <c r="F12" s="62"/>
      <c r="G12" s="62"/>
      <c r="H12" s="39"/>
      <c r="I12" s="62"/>
      <c r="J12" s="39"/>
      <c r="K12" s="62"/>
      <c r="L12" s="39"/>
      <c r="M12" s="62"/>
      <c r="N12" s="62"/>
      <c r="O12" s="39"/>
      <c r="P12" s="62"/>
      <c r="Q12" s="40">
        <f t="shared" si="0"/>
        <v>0</v>
      </c>
      <c r="R12" s="40"/>
      <c r="S12" s="66">
        <f t="shared" si="1"/>
        <v>0</v>
      </c>
    </row>
    <row r="13" spans="2:20" x14ac:dyDescent="0.25">
      <c r="B13" s="37" t="s">
        <v>65</v>
      </c>
      <c r="C13" s="38" t="s">
        <v>59</v>
      </c>
      <c r="D13" s="132">
        <v>42540</v>
      </c>
      <c r="E13" s="62"/>
      <c r="F13" s="62"/>
      <c r="G13" s="62"/>
      <c r="H13" s="39"/>
      <c r="I13" s="39"/>
      <c r="J13" s="62"/>
      <c r="K13" s="62"/>
      <c r="L13" s="62"/>
      <c r="M13" s="62"/>
      <c r="N13" s="62"/>
      <c r="O13" s="62"/>
      <c r="P13" s="62"/>
      <c r="Q13" s="40">
        <f t="shared" si="0"/>
        <v>42540</v>
      </c>
      <c r="R13" s="40"/>
      <c r="S13" s="3">
        <f t="shared" si="1"/>
        <v>-42540</v>
      </c>
    </row>
    <row r="14" spans="2:20" x14ac:dyDescent="0.25">
      <c r="B14" s="37" t="s">
        <v>29</v>
      </c>
      <c r="C14" s="38" t="s">
        <v>64</v>
      </c>
      <c r="D14" s="132">
        <v>66975</v>
      </c>
      <c r="E14" s="62"/>
      <c r="F14" s="62"/>
      <c r="G14" s="62"/>
      <c r="H14" s="39"/>
      <c r="I14" s="39"/>
      <c r="J14" s="39"/>
      <c r="K14" s="39"/>
      <c r="L14" s="39"/>
      <c r="M14" s="62"/>
      <c r="N14" s="39"/>
      <c r="O14" s="39"/>
      <c r="P14" s="62"/>
      <c r="Q14" s="40">
        <f t="shared" si="0"/>
        <v>66975</v>
      </c>
      <c r="R14" s="40"/>
      <c r="S14" s="3">
        <f t="shared" si="1"/>
        <v>-66975</v>
      </c>
    </row>
    <row r="15" spans="2:20" x14ac:dyDescent="0.25">
      <c r="B15" s="37" t="s">
        <v>33</v>
      </c>
      <c r="C15" s="64" t="s">
        <v>68</v>
      </c>
      <c r="D15" s="76">
        <v>0</v>
      </c>
      <c r="E15" s="62"/>
      <c r="F15" s="62"/>
      <c r="G15" s="62"/>
      <c r="H15" s="39"/>
      <c r="I15" s="39"/>
      <c r="J15" s="39"/>
      <c r="K15" s="39"/>
      <c r="L15" s="39"/>
      <c r="M15" s="62"/>
      <c r="N15" s="39"/>
      <c r="O15" s="39"/>
      <c r="P15" s="62"/>
      <c r="Q15" s="40">
        <f t="shared" si="0"/>
        <v>0</v>
      </c>
      <c r="R15" s="40"/>
      <c r="S15" s="3">
        <f t="shared" si="1"/>
        <v>0</v>
      </c>
    </row>
    <row r="16" spans="2:20" x14ac:dyDescent="0.25">
      <c r="B16" s="37">
        <v>467</v>
      </c>
      <c r="C16" s="64" t="s">
        <v>93</v>
      </c>
      <c r="D16" s="76">
        <v>0</v>
      </c>
      <c r="E16" s="62"/>
      <c r="F16" s="62"/>
      <c r="G16" s="62"/>
      <c r="H16" s="62"/>
      <c r="I16" s="62"/>
      <c r="J16" s="62"/>
      <c r="K16" s="39"/>
      <c r="L16" s="39"/>
      <c r="M16" s="62"/>
      <c r="N16" s="39"/>
      <c r="O16" s="39"/>
      <c r="P16" s="62"/>
      <c r="Q16" s="40">
        <f>+D16+H16+I16+J16+K16+L16+M16+N16+O16+P16+E16+F16+G16</f>
        <v>0</v>
      </c>
      <c r="R16" s="40"/>
      <c r="S16" s="3">
        <f>R16-Q16</f>
        <v>0</v>
      </c>
    </row>
    <row r="17" spans="2:20" x14ac:dyDescent="0.25">
      <c r="B17" s="37">
        <v>499</v>
      </c>
      <c r="C17" s="38" t="s">
        <v>105</v>
      </c>
      <c r="D17" s="76">
        <v>3309.03</v>
      </c>
      <c r="E17" s="62"/>
      <c r="F17" s="62"/>
      <c r="G17" s="62"/>
      <c r="H17" s="62"/>
      <c r="I17" s="62"/>
      <c r="J17" s="39"/>
      <c r="K17" s="62"/>
      <c r="L17" s="39"/>
      <c r="M17" s="62"/>
      <c r="N17" s="62"/>
      <c r="O17" s="39"/>
      <c r="P17" s="62"/>
      <c r="Q17" s="40">
        <f>+D17+H17+I17+J17+K17+L17+M17+N17+O17+P17+E17+F17+G17</f>
        <v>3309.03</v>
      </c>
      <c r="R17" s="40"/>
      <c r="S17" s="3">
        <f t="shared" si="1"/>
        <v>-3309.03</v>
      </c>
    </row>
    <row r="18" spans="2:20" x14ac:dyDescent="0.25">
      <c r="B18" s="108">
        <v>507</v>
      </c>
      <c r="C18" s="64" t="s">
        <v>97</v>
      </c>
      <c r="D18" s="76">
        <v>0</v>
      </c>
      <c r="E18" s="94"/>
      <c r="F18" s="62"/>
      <c r="G18" s="62"/>
      <c r="H18" s="62"/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0</v>
      </c>
      <c r="R18" s="76"/>
      <c r="S18" s="3">
        <f>R18-Q18</f>
        <v>0</v>
      </c>
      <c r="T18" s="65"/>
    </row>
    <row r="19" spans="2:20" x14ac:dyDescent="0.25">
      <c r="B19" s="108">
        <v>510</v>
      </c>
      <c r="C19" s="64" t="s">
        <v>101</v>
      </c>
      <c r="D19" s="76">
        <v>0</v>
      </c>
      <c r="E19" s="91"/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76">
        <f>+D19+H19+I19+J19+K19+L19+M19+N19+O19+P19+E19+F19+G19</f>
        <v>0</v>
      </c>
      <c r="R19" s="76"/>
      <c r="S19" s="3">
        <f>R19-Q19</f>
        <v>0</v>
      </c>
      <c r="T19" s="65"/>
    </row>
    <row r="20" spans="2:20" x14ac:dyDescent="0.25">
      <c r="B20" s="108" t="s">
        <v>35</v>
      </c>
      <c r="C20" s="64" t="s">
        <v>52</v>
      </c>
      <c r="D20" s="76">
        <v>0</v>
      </c>
      <c r="E20" s="62"/>
      <c r="F20" s="62"/>
      <c r="G20" s="62"/>
      <c r="H20" s="62"/>
      <c r="I20" s="39"/>
      <c r="J20" s="62"/>
      <c r="K20" s="39"/>
      <c r="L20" s="62"/>
      <c r="M20" s="62"/>
      <c r="N20" s="62"/>
      <c r="O20" s="62"/>
      <c r="P20" s="62"/>
      <c r="Q20" s="40">
        <f t="shared" si="0"/>
        <v>0</v>
      </c>
      <c r="R20" s="76"/>
      <c r="S20" s="3">
        <f t="shared" si="1"/>
        <v>0</v>
      </c>
    </row>
    <row r="21" spans="2:20" x14ac:dyDescent="0.25">
      <c r="B21" s="108">
        <v>536</v>
      </c>
      <c r="C21" s="64" t="s">
        <v>94</v>
      </c>
      <c r="D21" s="76">
        <v>0</v>
      </c>
      <c r="E21" s="62"/>
      <c r="F21" s="62"/>
      <c r="G21" s="62"/>
      <c r="H21" s="62"/>
      <c r="I21" s="39"/>
      <c r="J21" s="62"/>
      <c r="K21" s="39"/>
      <c r="L21" s="62"/>
      <c r="M21" s="62"/>
      <c r="N21" s="62"/>
      <c r="O21" s="62"/>
      <c r="P21" s="62"/>
      <c r="Q21" s="40">
        <f t="shared" si="0"/>
        <v>0</v>
      </c>
      <c r="R21" s="76"/>
      <c r="S21" s="3">
        <f t="shared" si="1"/>
        <v>0</v>
      </c>
      <c r="T21" s="65"/>
    </row>
    <row r="22" spans="2:20" x14ac:dyDescent="0.25">
      <c r="B22" s="108" t="s">
        <v>36</v>
      </c>
      <c r="C22" s="64" t="s">
        <v>53</v>
      </c>
      <c r="D22" s="76">
        <v>0</v>
      </c>
      <c r="E22" s="62"/>
      <c r="F22" s="62"/>
      <c r="G22" s="62"/>
      <c r="H22" s="62"/>
      <c r="I22" s="39"/>
      <c r="J22" s="62"/>
      <c r="K22" s="62"/>
      <c r="L22" s="62"/>
      <c r="M22" s="62"/>
      <c r="N22" s="62"/>
      <c r="O22" s="62"/>
      <c r="P22" s="62"/>
      <c r="Q22" s="40">
        <f t="shared" si="0"/>
        <v>0</v>
      </c>
      <c r="R22" s="76"/>
      <c r="S22" s="3">
        <f t="shared" si="1"/>
        <v>0</v>
      </c>
      <c r="T22" s="65"/>
    </row>
    <row r="23" spans="2:20" x14ac:dyDescent="0.25">
      <c r="B23" s="108">
        <v>584</v>
      </c>
      <c r="C23" s="64" t="s">
        <v>103</v>
      </c>
      <c r="D23" s="76">
        <v>0</v>
      </c>
      <c r="E23" s="62"/>
      <c r="F23" s="62"/>
      <c r="G23" s="62"/>
      <c r="H23" s="62"/>
      <c r="I23" s="39"/>
      <c r="J23" s="62"/>
      <c r="K23" s="62"/>
      <c r="L23" s="62"/>
      <c r="M23" s="62"/>
      <c r="N23" s="62"/>
      <c r="O23" s="62"/>
      <c r="P23" s="62"/>
      <c r="Q23" s="40">
        <f t="shared" si="0"/>
        <v>0</v>
      </c>
      <c r="R23" s="76"/>
      <c r="S23" s="3">
        <f t="shared" si="1"/>
        <v>0</v>
      </c>
    </row>
    <row r="24" spans="2:20" x14ac:dyDescent="0.25">
      <c r="B24" s="108">
        <v>587</v>
      </c>
      <c r="C24" s="64" t="s">
        <v>104</v>
      </c>
      <c r="D24" s="76">
        <v>0</v>
      </c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40">
        <f t="shared" si="0"/>
        <v>0</v>
      </c>
      <c r="R24" s="76"/>
      <c r="S24" s="3">
        <f t="shared" si="1"/>
        <v>0</v>
      </c>
    </row>
    <row r="25" spans="2:20" x14ac:dyDescent="0.25">
      <c r="B25" s="108" t="s">
        <v>37</v>
      </c>
      <c r="C25" s="38" t="s">
        <v>54</v>
      </c>
      <c r="D25" s="76">
        <v>0</v>
      </c>
      <c r="E25" s="62"/>
      <c r="F25" s="62"/>
      <c r="G25" s="62"/>
      <c r="H25" s="62"/>
      <c r="I25" s="39"/>
      <c r="J25" s="62"/>
      <c r="K25" s="39"/>
      <c r="L25" s="62"/>
      <c r="M25" s="62"/>
      <c r="N25" s="62"/>
      <c r="O25" s="62"/>
      <c r="P25" s="62"/>
      <c r="Q25" s="40">
        <f t="shared" si="0"/>
        <v>0</v>
      </c>
      <c r="R25" s="109"/>
      <c r="S25" s="3">
        <f t="shared" si="1"/>
        <v>0</v>
      </c>
    </row>
    <row r="26" spans="2:20" x14ac:dyDescent="0.25">
      <c r="B26" s="108">
        <v>599</v>
      </c>
      <c r="C26" s="64" t="s">
        <v>79</v>
      </c>
      <c r="D26" s="76">
        <v>0</v>
      </c>
      <c r="E26" s="62"/>
      <c r="F26" s="62"/>
      <c r="G26" s="62"/>
      <c r="H26" s="62"/>
      <c r="I26" s="39"/>
      <c r="J26" s="62"/>
      <c r="K26" s="62"/>
      <c r="L26" s="39"/>
      <c r="M26" s="62"/>
      <c r="N26" s="39"/>
      <c r="O26" s="62"/>
      <c r="P26" s="62"/>
      <c r="Q26" s="40">
        <f>+D26+H26+I26+J26+K26+L26+M26+N26+O26+P26+E26+F26+G26</f>
        <v>0</v>
      </c>
      <c r="R26" s="76"/>
      <c r="S26" s="3">
        <f>R26-Q26</f>
        <v>0</v>
      </c>
      <c r="T26" s="65"/>
    </row>
    <row r="27" spans="2:20" x14ac:dyDescent="0.25">
      <c r="B27" s="41"/>
      <c r="C27" s="42" t="s">
        <v>12</v>
      </c>
      <c r="D27" s="40">
        <f>SUM(D4:D26)</f>
        <v>10619533.359999999</v>
      </c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40">
        <f>SUM(Q4:Q26)</f>
        <v>10619533.359999999</v>
      </c>
      <c r="R27" s="67">
        <f>SUM(R4:R26)</f>
        <v>0</v>
      </c>
      <c r="S27" s="3">
        <f>R27-Q27</f>
        <v>-10619533.359999999</v>
      </c>
    </row>
    <row r="28" spans="2:20" ht="6" customHeight="1" x14ac:dyDescent="0.25">
      <c r="B28" s="41"/>
      <c r="C28" s="38"/>
      <c r="D28" s="40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0"/>
      <c r="R28" s="69"/>
    </row>
    <row r="29" spans="2:20" x14ac:dyDescent="0.25">
      <c r="B29" s="43"/>
      <c r="C29" s="44"/>
      <c r="D29" s="107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20" x14ac:dyDescent="0.25">
      <c r="J32" s="66"/>
      <c r="K32" s="66"/>
      <c r="L32" s="66"/>
      <c r="M32" s="66"/>
      <c r="N32" s="66"/>
    </row>
    <row r="33" spans="2:20" s="3" customFormat="1" x14ac:dyDescent="0.25">
      <c r="B33" s="4"/>
      <c r="C33" s="2"/>
      <c r="J33" s="62"/>
      <c r="K33" s="62"/>
      <c r="L33" s="62"/>
      <c r="M33" s="66"/>
      <c r="N33" s="66"/>
      <c r="S33" s="2"/>
      <c r="T33" s="2"/>
    </row>
    <row r="34" spans="2:20" s="3" customFormat="1" x14ac:dyDescent="0.25">
      <c r="B34" s="93"/>
      <c r="C34" s="2"/>
      <c r="J34" s="62"/>
      <c r="K34" s="62"/>
      <c r="L34" s="62"/>
      <c r="M34" s="66"/>
      <c r="N34" s="66"/>
      <c r="S34" s="2"/>
      <c r="T34" s="2"/>
    </row>
    <row r="35" spans="2:20" s="3" customFormat="1" x14ac:dyDescent="0.25">
      <c r="B35" s="4"/>
      <c r="C35" s="2"/>
      <c r="J35" s="62"/>
      <c r="K35" s="62"/>
      <c r="L35" s="62"/>
      <c r="M35" s="66"/>
      <c r="N35" s="66"/>
      <c r="S35" s="2"/>
      <c r="T35" s="2"/>
    </row>
    <row r="36" spans="2:20" s="3" customFormat="1" x14ac:dyDescent="0.25">
      <c r="B36" s="4"/>
      <c r="C36" s="2"/>
      <c r="J36" s="62"/>
      <c r="K36" s="62"/>
      <c r="L36" s="62"/>
      <c r="M36" s="66"/>
      <c r="N36" s="66"/>
      <c r="S36" s="2"/>
      <c r="T36" s="2"/>
    </row>
    <row r="37" spans="2:20" s="3" customFormat="1" x14ac:dyDescent="0.25">
      <c r="B37" s="4"/>
      <c r="C37" s="2"/>
      <c r="J37" s="62"/>
      <c r="K37" s="62"/>
      <c r="L37" s="62"/>
      <c r="M37" s="66"/>
      <c r="N37" s="66"/>
      <c r="S37" s="2"/>
      <c r="T37" s="2"/>
    </row>
    <row r="38" spans="2:20" s="3" customFormat="1" x14ac:dyDescent="0.25">
      <c r="B38" s="4"/>
      <c r="C38" s="2"/>
      <c r="J38" s="62"/>
      <c r="K38" s="62"/>
      <c r="L38" s="62"/>
      <c r="M38" s="66"/>
      <c r="N38" s="66"/>
      <c r="S38" s="2"/>
      <c r="T38" s="2"/>
    </row>
    <row r="39" spans="2:20" s="3" customFormat="1" x14ac:dyDescent="0.25">
      <c r="B39" s="4"/>
      <c r="C39" s="2"/>
      <c r="J39" s="62"/>
      <c r="K39" s="62"/>
      <c r="L39" s="62"/>
      <c r="M39" s="66"/>
      <c r="N39" s="66"/>
      <c r="S39" s="2"/>
      <c r="T39" s="2"/>
    </row>
    <row r="40" spans="2:20" s="3" customFormat="1" x14ac:dyDescent="0.25">
      <c r="B40" s="4"/>
      <c r="C40" s="2"/>
      <c r="J40" s="62"/>
      <c r="K40" s="62"/>
      <c r="L40" s="62"/>
      <c r="M40" s="66"/>
      <c r="N40" s="66"/>
      <c r="S40" s="2"/>
      <c r="T40" s="2"/>
    </row>
  </sheetData>
  <mergeCells count="1">
    <mergeCell ref="B2:D2"/>
  </mergeCells>
  <conditionalFormatting sqref="S4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4" tint="0.39997558519241921"/>
    <pageSetUpPr fitToPage="1"/>
  </sheetPr>
  <dimension ref="A1:V39"/>
  <sheetViews>
    <sheetView topLeftCell="B1" workbookViewId="0">
      <pane xSplit="7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X19" sqref="X19"/>
    </sheetView>
  </sheetViews>
  <sheetFormatPr defaultColWidth="9.109375" defaultRowHeight="11.4" x14ac:dyDescent="0.2"/>
  <cols>
    <col min="1" max="2" width="4" style="6" customWidth="1"/>
    <col min="3" max="3" width="6.6640625" style="8" customWidth="1"/>
    <col min="4" max="4" width="34.6640625" style="6" bestFit="1" customWidth="1"/>
    <col min="5" max="5" width="17.6640625" style="7" customWidth="1"/>
    <col min="6" max="7" width="12.44140625" style="7" bestFit="1" customWidth="1"/>
    <col min="8" max="8" width="13.5546875" style="7" bestFit="1" customWidth="1"/>
    <col min="9" max="11" width="13.5546875" style="7" hidden="1" customWidth="1"/>
    <col min="12" max="19" width="10.6640625" style="7" hidden="1" customWidth="1"/>
    <col min="20" max="20" width="11.5546875" style="7" hidden="1" customWidth="1"/>
    <col min="21" max="21" width="14.33203125" style="7" customWidth="1"/>
    <col min="22" max="22" width="13.5546875" style="6" bestFit="1" customWidth="1"/>
    <col min="23" max="16384" width="9.109375" style="6"/>
  </cols>
  <sheetData>
    <row r="1" spans="1:22" x14ac:dyDescent="0.2">
      <c r="A1" s="70"/>
      <c r="B1" s="70"/>
      <c r="N1" s="63"/>
    </row>
    <row r="2" spans="1:22" s="5" customFormat="1" ht="45" customHeight="1" thickBot="1" x14ac:dyDescent="0.35">
      <c r="C2" s="9" t="s">
        <v>0</v>
      </c>
      <c r="D2" s="10" t="s">
        <v>1</v>
      </c>
      <c r="E2" s="11" t="s">
        <v>100</v>
      </c>
      <c r="F2" s="11" t="s">
        <v>13</v>
      </c>
      <c r="G2" s="11" t="s">
        <v>14</v>
      </c>
      <c r="H2" s="11" t="s">
        <v>15</v>
      </c>
      <c r="I2" s="11" t="s">
        <v>86</v>
      </c>
      <c r="J2" s="11" t="s">
        <v>87</v>
      </c>
      <c r="K2" s="11" t="s">
        <v>88</v>
      </c>
      <c r="L2" s="11" t="s">
        <v>16</v>
      </c>
      <c r="M2" s="11" t="s">
        <v>17</v>
      </c>
      <c r="N2" s="11" t="s">
        <v>18</v>
      </c>
      <c r="O2" s="11" t="s">
        <v>19</v>
      </c>
      <c r="P2" s="11" t="s">
        <v>20</v>
      </c>
      <c r="Q2" s="11" t="s">
        <v>21</v>
      </c>
      <c r="R2" s="11" t="s">
        <v>22</v>
      </c>
      <c r="S2" s="11" t="s">
        <v>23</v>
      </c>
      <c r="T2" s="11" t="s">
        <v>24</v>
      </c>
      <c r="U2" s="12" t="s">
        <v>62</v>
      </c>
      <c r="V2" s="77" t="s">
        <v>74</v>
      </c>
    </row>
    <row r="3" spans="1:22" ht="12" thickTop="1" x14ac:dyDescent="0.2">
      <c r="C3" s="13" t="s">
        <v>25</v>
      </c>
      <c r="D3" s="14" t="s">
        <v>43</v>
      </c>
      <c r="E3" s="15">
        <v>1483473.76</v>
      </c>
      <c r="F3" s="15">
        <v>4234693</v>
      </c>
      <c r="G3" s="15">
        <v>4094918</v>
      </c>
      <c r="H3" s="46">
        <f t="shared" ref="H3:H28" si="0">+E3+F3+G3</f>
        <v>9813084.7599999998</v>
      </c>
      <c r="I3" s="46"/>
      <c r="J3" s="46"/>
      <c r="K3" s="46"/>
      <c r="L3" s="46"/>
      <c r="M3" s="46">
        <v>281011</v>
      </c>
      <c r="N3" s="15"/>
      <c r="O3" s="46"/>
      <c r="P3" s="15"/>
      <c r="Q3" s="15"/>
      <c r="R3" s="15"/>
      <c r="S3" s="15"/>
      <c r="T3" s="46"/>
      <c r="U3" s="16">
        <f>+H3+L3+M3+N3+O3+P3+Q3+R3+S3+T3+I3+J3+K3</f>
        <v>10094095.76</v>
      </c>
      <c r="V3" s="78">
        <v>10094095.76</v>
      </c>
    </row>
    <row r="4" spans="1:22" x14ac:dyDescent="0.2">
      <c r="C4" s="17" t="s">
        <v>26</v>
      </c>
      <c r="D4" s="18" t="s">
        <v>44</v>
      </c>
      <c r="E4" s="19">
        <v>19250.650000000001</v>
      </c>
      <c r="F4" s="19">
        <v>0</v>
      </c>
      <c r="G4" s="19">
        <v>12385</v>
      </c>
      <c r="H4" s="47">
        <f t="shared" si="0"/>
        <v>31635.65</v>
      </c>
      <c r="I4" s="47"/>
      <c r="J4" s="47"/>
      <c r="K4" s="47"/>
      <c r="L4" s="47"/>
      <c r="M4" s="47"/>
      <c r="N4" s="19"/>
      <c r="O4" s="19"/>
      <c r="P4" s="19"/>
      <c r="Q4" s="19"/>
      <c r="R4" s="19"/>
      <c r="S4" s="19"/>
      <c r="T4" s="47"/>
      <c r="U4" s="20">
        <f t="shared" ref="U4:U29" si="1">+H4+L4+M4+N4+O4+P4+Q4+R4+S4+T4+I4+J4+K4</f>
        <v>31635.65</v>
      </c>
      <c r="V4" s="20">
        <v>31635.65</v>
      </c>
    </row>
    <row r="5" spans="1:22" x14ac:dyDescent="0.2">
      <c r="C5" s="17" t="s">
        <v>27</v>
      </c>
      <c r="D5" s="18" t="s">
        <v>75</v>
      </c>
      <c r="E5" s="19">
        <v>2231.9</v>
      </c>
      <c r="F5" s="19">
        <v>0</v>
      </c>
      <c r="G5" s="19">
        <v>0</v>
      </c>
      <c r="H5" s="47">
        <f t="shared" si="0"/>
        <v>2231.9</v>
      </c>
      <c r="I5" s="47"/>
      <c r="J5" s="47"/>
      <c r="K5" s="47"/>
      <c r="L5" s="47"/>
      <c r="M5" s="47"/>
      <c r="N5" s="47"/>
      <c r="O5" s="19"/>
      <c r="P5" s="19"/>
      <c r="Q5" s="19"/>
      <c r="R5" s="19"/>
      <c r="S5" s="19"/>
      <c r="T5" s="47"/>
      <c r="U5" s="20">
        <f t="shared" si="1"/>
        <v>2231.9</v>
      </c>
      <c r="V5" s="20">
        <v>2231.9</v>
      </c>
    </row>
    <row r="6" spans="1:22" x14ac:dyDescent="0.2">
      <c r="C6" s="17" t="s">
        <v>28</v>
      </c>
      <c r="D6" s="18" t="s">
        <v>45</v>
      </c>
      <c r="E6" s="19">
        <v>0.96</v>
      </c>
      <c r="F6" s="19">
        <v>0</v>
      </c>
      <c r="G6" s="19">
        <v>0</v>
      </c>
      <c r="H6" s="47">
        <f t="shared" si="0"/>
        <v>0.96</v>
      </c>
      <c r="I6" s="47"/>
      <c r="J6" s="47"/>
      <c r="K6" s="47"/>
      <c r="L6" s="47"/>
      <c r="M6" s="47"/>
      <c r="N6" s="47"/>
      <c r="O6" s="19"/>
      <c r="P6" s="19"/>
      <c r="Q6" s="19"/>
      <c r="R6" s="19"/>
      <c r="S6" s="19"/>
      <c r="T6" s="47"/>
      <c r="U6" s="20">
        <f t="shared" si="1"/>
        <v>0.96</v>
      </c>
      <c r="V6" s="20">
        <v>0.96</v>
      </c>
    </row>
    <row r="7" spans="1:22" x14ac:dyDescent="0.2">
      <c r="C7" s="17" t="s">
        <v>29</v>
      </c>
      <c r="D7" s="18" t="s">
        <v>46</v>
      </c>
      <c r="E7" s="19">
        <v>47482.98</v>
      </c>
      <c r="F7" s="19">
        <v>0</v>
      </c>
      <c r="G7" s="19">
        <v>53125</v>
      </c>
      <c r="H7" s="19">
        <f t="shared" si="0"/>
        <v>100607.98000000001</v>
      </c>
      <c r="I7" s="19"/>
      <c r="J7" s="19"/>
      <c r="K7" s="19"/>
      <c r="L7" s="47"/>
      <c r="M7" s="47"/>
      <c r="N7" s="47"/>
      <c r="O7" s="47"/>
      <c r="P7" s="47"/>
      <c r="Q7" s="19"/>
      <c r="R7" s="19"/>
      <c r="S7" s="19"/>
      <c r="T7" s="47"/>
      <c r="U7" s="20">
        <f t="shared" si="1"/>
        <v>100607.98000000001</v>
      </c>
      <c r="V7" s="20">
        <v>100607.98</v>
      </c>
    </row>
    <row r="8" spans="1:22" x14ac:dyDescent="0.2">
      <c r="C8" s="17" t="s">
        <v>30</v>
      </c>
      <c r="D8" s="18" t="s">
        <v>47</v>
      </c>
      <c r="E8" s="19">
        <v>5400</v>
      </c>
      <c r="F8" s="19">
        <v>0</v>
      </c>
      <c r="G8" s="19">
        <v>0</v>
      </c>
      <c r="H8" s="19">
        <f t="shared" si="0"/>
        <v>5400</v>
      </c>
      <c r="I8" s="19"/>
      <c r="J8" s="19"/>
      <c r="K8" s="19"/>
      <c r="L8" s="47"/>
      <c r="M8" s="47"/>
      <c r="N8" s="47"/>
      <c r="O8" s="19"/>
      <c r="P8" s="19"/>
      <c r="Q8" s="19"/>
      <c r="R8" s="19"/>
      <c r="S8" s="19"/>
      <c r="T8" s="47"/>
      <c r="U8" s="20">
        <f t="shared" si="1"/>
        <v>5400</v>
      </c>
      <c r="V8" s="20">
        <v>5400</v>
      </c>
    </row>
    <row r="9" spans="1:22" x14ac:dyDescent="0.2">
      <c r="C9" s="17" t="s">
        <v>31</v>
      </c>
      <c r="D9" s="18" t="s">
        <v>48</v>
      </c>
      <c r="E9" s="19">
        <v>0.8</v>
      </c>
      <c r="F9" s="19">
        <v>0</v>
      </c>
      <c r="G9" s="19">
        <v>0</v>
      </c>
      <c r="H9" s="19">
        <f t="shared" si="0"/>
        <v>0.8</v>
      </c>
      <c r="I9" s="19"/>
      <c r="J9" s="19"/>
      <c r="K9" s="19"/>
      <c r="L9" s="47"/>
      <c r="M9" s="47"/>
      <c r="N9" s="47"/>
      <c r="O9" s="19"/>
      <c r="P9" s="19"/>
      <c r="Q9" s="19"/>
      <c r="R9" s="19"/>
      <c r="S9" s="19"/>
      <c r="T9" s="47"/>
      <c r="U9" s="20">
        <f t="shared" si="1"/>
        <v>0.8</v>
      </c>
      <c r="V9" s="20">
        <v>0.8</v>
      </c>
    </row>
    <row r="10" spans="1:22" x14ac:dyDescent="0.2">
      <c r="C10" s="17" t="s">
        <v>32</v>
      </c>
      <c r="D10" s="18" t="s">
        <v>49</v>
      </c>
      <c r="E10" s="19">
        <v>709</v>
      </c>
      <c r="F10" s="19">
        <v>0</v>
      </c>
      <c r="G10" s="19">
        <v>0</v>
      </c>
      <c r="H10" s="19">
        <f t="shared" si="0"/>
        <v>709</v>
      </c>
      <c r="I10" s="19"/>
      <c r="J10" s="19"/>
      <c r="K10" s="19"/>
      <c r="L10" s="47"/>
      <c r="M10" s="47"/>
      <c r="N10" s="47"/>
      <c r="O10" s="19"/>
      <c r="P10" s="19"/>
      <c r="Q10" s="19"/>
      <c r="R10" s="19"/>
      <c r="S10" s="19"/>
      <c r="T10" s="47"/>
      <c r="U10" s="20">
        <f t="shared" si="1"/>
        <v>709</v>
      </c>
      <c r="V10" s="20">
        <v>709</v>
      </c>
    </row>
    <row r="11" spans="1:22" x14ac:dyDescent="0.2">
      <c r="C11" s="17" t="s">
        <v>33</v>
      </c>
      <c r="D11" s="18" t="s">
        <v>50</v>
      </c>
      <c r="E11" s="19">
        <v>74.7</v>
      </c>
      <c r="F11" s="19">
        <v>0</v>
      </c>
      <c r="G11" s="19">
        <v>4511.2700000000004</v>
      </c>
      <c r="H11" s="19">
        <f t="shared" si="0"/>
        <v>4585.97</v>
      </c>
      <c r="I11" s="47"/>
      <c r="J11" s="19"/>
      <c r="K11" s="19"/>
      <c r="L11" s="47"/>
      <c r="M11" s="47"/>
      <c r="N11" s="47"/>
      <c r="O11" s="19"/>
      <c r="P11" s="19"/>
      <c r="Q11" s="19"/>
      <c r="R11" s="19"/>
      <c r="S11" s="19"/>
      <c r="T11" s="47"/>
      <c r="U11" s="20">
        <f t="shared" si="1"/>
        <v>4585.97</v>
      </c>
      <c r="V11" s="20">
        <v>4585.97</v>
      </c>
    </row>
    <row r="12" spans="1:22" x14ac:dyDescent="0.2">
      <c r="C12" s="50">
        <v>467</v>
      </c>
      <c r="D12" s="18" t="s">
        <v>93</v>
      </c>
      <c r="E12" s="19">
        <v>106192.69</v>
      </c>
      <c r="F12" s="19">
        <v>0</v>
      </c>
      <c r="G12" s="19">
        <v>0</v>
      </c>
      <c r="H12" s="47">
        <f t="shared" si="0"/>
        <v>106192.69</v>
      </c>
      <c r="I12" s="47"/>
      <c r="J12" s="19"/>
      <c r="K12" s="19"/>
      <c r="L12" s="47">
        <v>169466</v>
      </c>
      <c r="M12" s="47"/>
      <c r="N12" s="47"/>
      <c r="O12" s="19"/>
      <c r="P12" s="19"/>
      <c r="Q12" s="19"/>
      <c r="R12" s="19"/>
      <c r="S12" s="19"/>
      <c r="T12" s="47"/>
      <c r="U12" s="20">
        <f t="shared" si="1"/>
        <v>275658.69</v>
      </c>
      <c r="V12" s="20">
        <v>275658.69</v>
      </c>
    </row>
    <row r="13" spans="1:22" x14ac:dyDescent="0.2">
      <c r="C13" s="17">
        <v>499</v>
      </c>
      <c r="D13" s="18" t="s">
        <v>84</v>
      </c>
      <c r="E13" s="19">
        <v>0</v>
      </c>
      <c r="F13" s="19">
        <v>0</v>
      </c>
      <c r="G13" s="19">
        <v>0</v>
      </c>
      <c r="H13" s="19">
        <f t="shared" si="0"/>
        <v>0</v>
      </c>
      <c r="I13" s="47"/>
      <c r="J13" s="19"/>
      <c r="K13" s="19"/>
      <c r="L13" s="19"/>
      <c r="M13" s="47"/>
      <c r="N13" s="47"/>
      <c r="O13" s="47"/>
      <c r="P13" s="19"/>
      <c r="Q13" s="19"/>
      <c r="R13" s="19"/>
      <c r="S13" s="19"/>
      <c r="T13" s="47"/>
      <c r="U13" s="20">
        <f t="shared" si="1"/>
        <v>0</v>
      </c>
      <c r="V13" s="20">
        <v>0</v>
      </c>
    </row>
    <row r="14" spans="1:22" x14ac:dyDescent="0.2">
      <c r="C14" s="104">
        <v>599</v>
      </c>
      <c r="D14" s="51" t="s">
        <v>79</v>
      </c>
      <c r="E14" s="19">
        <v>-10328</v>
      </c>
      <c r="F14" s="19">
        <v>0</v>
      </c>
      <c r="G14" s="19">
        <v>10600</v>
      </c>
      <c r="H14" s="19">
        <f t="shared" si="0"/>
        <v>272</v>
      </c>
      <c r="I14" s="47">
        <v>10000</v>
      </c>
      <c r="J14" s="19"/>
      <c r="K14" s="19"/>
      <c r="L14" s="47"/>
      <c r="M14" s="47"/>
      <c r="N14" s="86">
        <f>9145+9667.79</f>
        <v>18812.79</v>
      </c>
      <c r="O14" s="47"/>
      <c r="P14" s="19"/>
      <c r="Q14" s="19"/>
      <c r="R14" s="19"/>
      <c r="S14" s="47"/>
      <c r="T14" s="47"/>
      <c r="U14" s="87">
        <f t="shared" si="1"/>
        <v>29084.79</v>
      </c>
      <c r="V14" s="87">
        <v>29084.79</v>
      </c>
    </row>
    <row r="15" spans="1:22" x14ac:dyDescent="0.2">
      <c r="C15" s="50" t="s">
        <v>34</v>
      </c>
      <c r="D15" s="18" t="s">
        <v>51</v>
      </c>
      <c r="E15" s="19">
        <v>1400</v>
      </c>
      <c r="F15" s="19">
        <v>0</v>
      </c>
      <c r="G15" s="19">
        <v>0</v>
      </c>
      <c r="H15" s="19">
        <f t="shared" si="0"/>
        <v>1400</v>
      </c>
      <c r="I15" s="47"/>
      <c r="J15" s="19"/>
      <c r="K15" s="19"/>
      <c r="L15" s="47"/>
      <c r="M15" s="47"/>
      <c r="N15" s="47"/>
      <c r="O15" s="19"/>
      <c r="P15" s="19"/>
      <c r="Q15" s="19"/>
      <c r="R15" s="19"/>
      <c r="S15" s="47"/>
      <c r="T15" s="47"/>
      <c r="U15" s="20">
        <f t="shared" si="1"/>
        <v>1400</v>
      </c>
      <c r="V15" s="20">
        <v>1400</v>
      </c>
    </row>
    <row r="16" spans="1:22" x14ac:dyDescent="0.2">
      <c r="C16" s="50">
        <v>507</v>
      </c>
      <c r="D16" s="18" t="s">
        <v>98</v>
      </c>
      <c r="E16" s="19">
        <v>0</v>
      </c>
      <c r="F16" s="19">
        <v>0</v>
      </c>
      <c r="G16" s="19">
        <v>0</v>
      </c>
      <c r="H16" s="19">
        <f t="shared" si="0"/>
        <v>0</v>
      </c>
      <c r="I16" s="47">
        <v>95685.71</v>
      </c>
      <c r="J16" s="19"/>
      <c r="K16" s="19"/>
      <c r="L16" s="47"/>
      <c r="M16" s="47"/>
      <c r="N16" s="47"/>
      <c r="O16" s="19"/>
      <c r="P16" s="19"/>
      <c r="Q16" s="19"/>
      <c r="R16" s="19"/>
      <c r="S16" s="47"/>
      <c r="T16" s="47"/>
      <c r="U16" s="20">
        <f t="shared" si="1"/>
        <v>95685.71</v>
      </c>
      <c r="V16" s="20">
        <v>95685.71</v>
      </c>
    </row>
    <row r="17" spans="3:22" x14ac:dyDescent="0.2">
      <c r="C17" s="50">
        <v>510</v>
      </c>
      <c r="D17" s="18" t="s">
        <v>99</v>
      </c>
      <c r="E17" s="19">
        <v>0</v>
      </c>
      <c r="F17" s="19">
        <v>0</v>
      </c>
      <c r="G17" s="19">
        <v>0</v>
      </c>
      <c r="H17" s="19">
        <v>0</v>
      </c>
      <c r="I17" s="47"/>
      <c r="J17" s="47">
        <v>39884.230000000003</v>
      </c>
      <c r="K17" s="47">
        <v>42900.67</v>
      </c>
      <c r="L17" s="47"/>
      <c r="M17" s="47"/>
      <c r="N17" s="47"/>
      <c r="O17" s="19"/>
      <c r="P17" s="19"/>
      <c r="Q17" s="19"/>
      <c r="R17" s="19"/>
      <c r="S17" s="47"/>
      <c r="T17" s="47"/>
      <c r="U17" s="20">
        <f t="shared" si="1"/>
        <v>82784.899999999994</v>
      </c>
      <c r="V17" s="20">
        <v>82784.899999999994</v>
      </c>
    </row>
    <row r="18" spans="3:22" s="52" customFormat="1" x14ac:dyDescent="0.2">
      <c r="C18" s="50" t="s">
        <v>35</v>
      </c>
      <c r="D18" s="51" t="s">
        <v>52</v>
      </c>
      <c r="E18" s="47">
        <v>502.1</v>
      </c>
      <c r="F18" s="47">
        <v>0</v>
      </c>
      <c r="G18" s="47">
        <v>0</v>
      </c>
      <c r="H18" s="47">
        <f t="shared" si="0"/>
        <v>502.1</v>
      </c>
      <c r="I18" s="47">
        <v>141198.04999999999</v>
      </c>
      <c r="J18" s="47"/>
      <c r="K18" s="47"/>
      <c r="L18" s="47"/>
      <c r="M18" s="47"/>
      <c r="N18" s="86">
        <v>4705.82</v>
      </c>
      <c r="O18" s="47"/>
      <c r="P18" s="47"/>
      <c r="Q18" s="47"/>
      <c r="R18" s="47"/>
      <c r="S18" s="47"/>
      <c r="T18" s="47"/>
      <c r="U18" s="20">
        <f t="shared" si="1"/>
        <v>146405.97</v>
      </c>
      <c r="V18" s="87">
        <v>146405.97</v>
      </c>
    </row>
    <row r="19" spans="3:22" s="52" customFormat="1" x14ac:dyDescent="0.2">
      <c r="C19" s="50">
        <v>536</v>
      </c>
      <c r="D19" s="51" t="s">
        <v>94</v>
      </c>
      <c r="E19" s="47">
        <v>-11390.29</v>
      </c>
      <c r="F19" s="47">
        <v>0</v>
      </c>
      <c r="G19" s="47">
        <v>11390.29</v>
      </c>
      <c r="H19" s="47">
        <f t="shared" si="0"/>
        <v>0</v>
      </c>
      <c r="I19" s="47"/>
      <c r="J19" s="47"/>
      <c r="K19" s="47"/>
      <c r="L19" s="47"/>
      <c r="M19" s="47"/>
      <c r="N19" s="86">
        <v>26432.68</v>
      </c>
      <c r="O19" s="47"/>
      <c r="P19" s="47"/>
      <c r="Q19" s="47"/>
      <c r="R19" s="47"/>
      <c r="S19" s="47"/>
      <c r="T19" s="47"/>
      <c r="U19" s="20">
        <f t="shared" si="1"/>
        <v>26432.68</v>
      </c>
      <c r="V19" s="87">
        <v>26432.68</v>
      </c>
    </row>
    <row r="20" spans="3:22" s="52" customFormat="1" x14ac:dyDescent="0.2">
      <c r="C20" s="50" t="s">
        <v>36</v>
      </c>
      <c r="D20" s="51" t="s">
        <v>53</v>
      </c>
      <c r="E20" s="47">
        <v>-8704.6200000000008</v>
      </c>
      <c r="F20" s="47">
        <v>0</v>
      </c>
      <c r="G20" s="47">
        <v>26634.080000000002</v>
      </c>
      <c r="H20" s="47">
        <f t="shared" si="0"/>
        <v>17929.46</v>
      </c>
      <c r="I20" s="47">
        <v>182056.32000000001</v>
      </c>
      <c r="J20" s="47">
        <v>0</v>
      </c>
      <c r="K20" s="47"/>
      <c r="L20" s="47"/>
      <c r="M20" s="47"/>
      <c r="N20" s="86">
        <f>7870.01+3945.46</f>
        <v>11815.470000000001</v>
      </c>
      <c r="O20" s="47"/>
      <c r="P20" s="47"/>
      <c r="Q20" s="47"/>
      <c r="R20" s="47"/>
      <c r="S20" s="47"/>
      <c r="T20" s="47"/>
      <c r="U20" s="20">
        <f t="shared" si="1"/>
        <v>211801.25</v>
      </c>
      <c r="V20" s="87">
        <v>211801.25</v>
      </c>
    </row>
    <row r="21" spans="3:22" s="52" customFormat="1" x14ac:dyDescent="0.2">
      <c r="C21" s="50" t="s">
        <v>37</v>
      </c>
      <c r="D21" s="51" t="s">
        <v>54</v>
      </c>
      <c r="E21" s="47">
        <v>-999.98</v>
      </c>
      <c r="F21" s="47">
        <v>0</v>
      </c>
      <c r="G21" s="47">
        <v>1000</v>
      </c>
      <c r="H21" s="47">
        <f t="shared" si="0"/>
        <v>1.999999999998181E-2</v>
      </c>
      <c r="I21" s="47">
        <v>29332.639999999999</v>
      </c>
      <c r="J21" s="47"/>
      <c r="K21" s="47"/>
      <c r="L21" s="47"/>
      <c r="M21" s="47"/>
      <c r="N21" s="86">
        <v>10923.38</v>
      </c>
      <c r="O21" s="47"/>
      <c r="P21" s="47"/>
      <c r="Q21" s="47"/>
      <c r="R21" s="47"/>
      <c r="S21" s="47"/>
      <c r="T21" s="47"/>
      <c r="U21" s="20">
        <f t="shared" si="1"/>
        <v>40256.04</v>
      </c>
      <c r="V21" s="87">
        <v>40256.04</v>
      </c>
    </row>
    <row r="22" spans="3:22" x14ac:dyDescent="0.2">
      <c r="C22" s="17" t="s">
        <v>38</v>
      </c>
      <c r="D22" s="18" t="s">
        <v>55</v>
      </c>
      <c r="E22" s="19">
        <v>622.59</v>
      </c>
      <c r="F22" s="19">
        <v>0</v>
      </c>
      <c r="G22" s="19">
        <v>0</v>
      </c>
      <c r="H22" s="19">
        <f t="shared" si="0"/>
        <v>622.59</v>
      </c>
      <c r="I22" s="47"/>
      <c r="J22" s="19"/>
      <c r="K22" s="19"/>
      <c r="L22" s="19"/>
      <c r="M22" s="47"/>
      <c r="N22" s="47"/>
      <c r="O22" s="19"/>
      <c r="P22" s="19"/>
      <c r="Q22" s="19"/>
      <c r="R22" s="19"/>
      <c r="S22" s="19"/>
      <c r="T22" s="47"/>
      <c r="U22" s="20">
        <f t="shared" si="1"/>
        <v>622.59</v>
      </c>
      <c r="V22" s="20">
        <v>622.59</v>
      </c>
    </row>
    <row r="23" spans="3:22" x14ac:dyDescent="0.2">
      <c r="C23" s="89" t="s">
        <v>95</v>
      </c>
      <c r="D23" s="18" t="s">
        <v>96</v>
      </c>
      <c r="E23" s="19">
        <v>0</v>
      </c>
      <c r="F23" s="19">
        <v>0</v>
      </c>
      <c r="G23" s="19">
        <v>0</v>
      </c>
      <c r="H23" s="19">
        <f t="shared" si="0"/>
        <v>0</v>
      </c>
      <c r="I23" s="47"/>
      <c r="J23" s="19"/>
      <c r="K23" s="19"/>
      <c r="L23" s="19"/>
      <c r="M23" s="47">
        <v>191721.54</v>
      </c>
      <c r="N23" s="47"/>
      <c r="O23" s="19"/>
      <c r="P23" s="19"/>
      <c r="Q23" s="19"/>
      <c r="R23" s="19"/>
      <c r="S23" s="19"/>
      <c r="T23" s="47"/>
      <c r="U23" s="20">
        <f t="shared" si="1"/>
        <v>191721.54</v>
      </c>
      <c r="V23" s="20">
        <v>191721.54</v>
      </c>
    </row>
    <row r="24" spans="3:22" x14ac:dyDescent="0.2">
      <c r="C24" s="17" t="s">
        <v>39</v>
      </c>
      <c r="D24" s="18" t="s">
        <v>56</v>
      </c>
      <c r="E24" s="19">
        <v>139979.6</v>
      </c>
      <c r="F24" s="19">
        <v>0</v>
      </c>
      <c r="G24" s="19">
        <v>334990</v>
      </c>
      <c r="H24" s="19">
        <f t="shared" si="0"/>
        <v>474969.59999999998</v>
      </c>
      <c r="I24" s="47"/>
      <c r="J24" s="19"/>
      <c r="K24" s="19"/>
      <c r="L24" s="19"/>
      <c r="M24" s="19"/>
      <c r="N24" s="47"/>
      <c r="O24" s="19"/>
      <c r="P24" s="19"/>
      <c r="Q24" s="19"/>
      <c r="R24" s="19"/>
      <c r="S24" s="19"/>
      <c r="T24" s="47"/>
      <c r="U24" s="20">
        <f t="shared" si="1"/>
        <v>474969.59999999998</v>
      </c>
      <c r="V24" s="20">
        <v>474969.59999999998</v>
      </c>
    </row>
    <row r="25" spans="3:22" x14ac:dyDescent="0.2">
      <c r="C25" s="17" t="s">
        <v>40</v>
      </c>
      <c r="D25" s="18" t="s">
        <v>57</v>
      </c>
      <c r="E25" s="19">
        <v>1980.93</v>
      </c>
      <c r="F25" s="19">
        <v>0</v>
      </c>
      <c r="G25" s="19">
        <v>0</v>
      </c>
      <c r="H25" s="19">
        <f t="shared" si="0"/>
        <v>1980.93</v>
      </c>
      <c r="I25" s="47"/>
      <c r="J25" s="19"/>
      <c r="K25" s="19"/>
      <c r="L25" s="19"/>
      <c r="M25" s="19"/>
      <c r="N25" s="47"/>
      <c r="O25" s="19"/>
      <c r="P25" s="19"/>
      <c r="Q25" s="19"/>
      <c r="R25" s="19"/>
      <c r="S25" s="19"/>
      <c r="T25" s="47"/>
      <c r="U25" s="20">
        <f t="shared" si="1"/>
        <v>1980.93</v>
      </c>
      <c r="V25" s="20">
        <v>1980.93</v>
      </c>
    </row>
    <row r="26" spans="3:22" x14ac:dyDescent="0.2">
      <c r="C26" s="17" t="s">
        <v>41</v>
      </c>
      <c r="D26" s="18" t="s">
        <v>58</v>
      </c>
      <c r="E26" s="19">
        <v>4035.38</v>
      </c>
      <c r="F26" s="19">
        <v>0</v>
      </c>
      <c r="G26" s="19">
        <v>0</v>
      </c>
      <c r="H26" s="19">
        <f t="shared" si="0"/>
        <v>4035.38</v>
      </c>
      <c r="I26" s="47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47"/>
      <c r="U26" s="20">
        <f t="shared" si="1"/>
        <v>4035.38</v>
      </c>
      <c r="V26" s="20">
        <v>4035.38</v>
      </c>
    </row>
    <row r="27" spans="3:22" x14ac:dyDescent="0.2">
      <c r="C27" s="17" t="s">
        <v>42</v>
      </c>
      <c r="D27" s="18" t="s">
        <v>78</v>
      </c>
      <c r="E27" s="19">
        <v>631.82000000000005</v>
      </c>
      <c r="F27" s="19">
        <v>0</v>
      </c>
      <c r="G27" s="19">
        <v>6000</v>
      </c>
      <c r="H27" s="19">
        <f t="shared" si="0"/>
        <v>6631.82</v>
      </c>
      <c r="I27" s="47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47"/>
      <c r="U27" s="20">
        <f t="shared" si="1"/>
        <v>6631.82</v>
      </c>
      <c r="V27" s="20">
        <v>6631.82</v>
      </c>
    </row>
    <row r="28" spans="3:22" x14ac:dyDescent="0.2">
      <c r="C28" s="21">
        <v>200</v>
      </c>
      <c r="D28" s="18" t="s">
        <v>59</v>
      </c>
      <c r="E28" s="19">
        <v>47366.85</v>
      </c>
      <c r="F28" s="19">
        <v>0</v>
      </c>
      <c r="G28" s="19">
        <v>69975</v>
      </c>
      <c r="H28" s="19">
        <f t="shared" si="0"/>
        <v>117341.85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47"/>
      <c r="T28" s="47"/>
      <c r="U28" s="20">
        <f t="shared" si="1"/>
        <v>117341.85</v>
      </c>
      <c r="V28" s="20">
        <v>117341.85</v>
      </c>
    </row>
    <row r="29" spans="3:22" ht="13.2" x14ac:dyDescent="0.35">
      <c r="C29" s="17" t="s">
        <v>60</v>
      </c>
      <c r="D29" s="18" t="s">
        <v>61</v>
      </c>
      <c r="E29" s="22">
        <v>51170.03</v>
      </c>
      <c r="F29" s="22">
        <v>0</v>
      </c>
      <c r="G29" s="22">
        <v>1500</v>
      </c>
      <c r="H29" s="22">
        <f>+E29+F29+G29</f>
        <v>52670.03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80"/>
      <c r="U29" s="23">
        <f t="shared" si="1"/>
        <v>52670.03</v>
      </c>
      <c r="V29" s="79">
        <v>52670.03</v>
      </c>
    </row>
    <row r="30" spans="3:22" x14ac:dyDescent="0.2">
      <c r="C30" s="21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24"/>
    </row>
    <row r="31" spans="3:22" ht="13.2" x14ac:dyDescent="0.35">
      <c r="C31" s="21"/>
      <c r="D31" s="25" t="s">
        <v>63</v>
      </c>
      <c r="E31" s="26">
        <f t="shared" ref="E31:U31" si="2">SUM(E3:E29)</f>
        <v>1881083.8499999999</v>
      </c>
      <c r="F31" s="26">
        <f t="shared" si="2"/>
        <v>4234693</v>
      </c>
      <c r="G31" s="26">
        <f t="shared" si="2"/>
        <v>4627028.6399999997</v>
      </c>
      <c r="H31" s="26">
        <f t="shared" si="2"/>
        <v>10742805.490000002</v>
      </c>
      <c r="I31" s="26">
        <f t="shared" si="2"/>
        <v>458272.72000000003</v>
      </c>
      <c r="J31" s="26">
        <f t="shared" si="2"/>
        <v>39884.230000000003</v>
      </c>
      <c r="K31" s="26">
        <f t="shared" si="2"/>
        <v>42900.67</v>
      </c>
      <c r="L31" s="26">
        <f t="shared" si="2"/>
        <v>169466</v>
      </c>
      <c r="M31" s="26">
        <f t="shared" si="2"/>
        <v>472732.54000000004</v>
      </c>
      <c r="N31" s="26">
        <f t="shared" si="2"/>
        <v>72690.14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0</v>
      </c>
      <c r="U31" s="26">
        <f t="shared" si="2"/>
        <v>11998751.790000001</v>
      </c>
      <c r="V31" s="59">
        <f>SUM(V3:V29)</f>
        <v>11998751.790000001</v>
      </c>
    </row>
    <row r="32" spans="3:22" ht="6.9" customHeight="1" x14ac:dyDescent="0.35">
      <c r="C32" s="21"/>
      <c r="D32" s="25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83"/>
      <c r="V32" s="24"/>
    </row>
    <row r="33" spans="3:22" x14ac:dyDescent="0.2">
      <c r="C33" s="27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60"/>
    </row>
    <row r="36" spans="3:22" ht="14.4" customHeight="1" x14ac:dyDescent="0.2">
      <c r="M36" s="140"/>
      <c r="N36" s="140"/>
    </row>
    <row r="37" spans="3:22" x14ac:dyDescent="0.2">
      <c r="M37" s="140"/>
      <c r="N37" s="140"/>
    </row>
    <row r="39" spans="3:22" x14ac:dyDescent="0.2">
      <c r="C39" s="105"/>
    </row>
  </sheetData>
  <mergeCells count="1">
    <mergeCell ref="M36:N37"/>
  </mergeCells>
  <pageMargins left="0.7" right="0.7" top="0.75" bottom="0.75" header="0.3" footer="0.3"/>
  <pageSetup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4" tint="0.39997558519241921"/>
    <pageSetUpPr fitToPage="1"/>
  </sheetPr>
  <dimension ref="A1:U38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85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17">
        <v>467</v>
      </c>
      <c r="C12" s="18" t="s">
        <v>93</v>
      </c>
      <c r="D12" s="19">
        <v>106192.69</v>
      </c>
      <c r="E12" s="19"/>
      <c r="F12" s="19"/>
      <c r="G12" s="19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20">
        <v>106192.69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86">
        <v>39884.230000000003</v>
      </c>
      <c r="J17" s="19"/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39884.230000000003</v>
      </c>
      <c r="U17" s="20">
        <v>39884.230000000003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0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11240962.440000003</v>
      </c>
      <c r="U31" s="59">
        <f>SUM(U3:U29)</f>
        <v>11240962.440000003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C36" s="30"/>
    </row>
    <row r="37" spans="2:21" ht="14.4" customHeight="1" x14ac:dyDescent="0.2">
      <c r="L37" s="140"/>
      <c r="M37" s="140"/>
    </row>
    <row r="38" spans="2:21" x14ac:dyDescent="0.2">
      <c r="L38" s="140"/>
      <c r="M38" s="140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4" tint="0.39997558519241921"/>
    <pageSetUpPr fitToPage="1"/>
  </sheetPr>
  <dimension ref="A1:V38"/>
  <sheetViews>
    <sheetView workbookViewId="0">
      <selection activeCell="E3" sqref="E3:F3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2" x14ac:dyDescent="0.2">
      <c r="A1" s="70"/>
      <c r="M1" s="63"/>
    </row>
    <row r="2" spans="1:22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95"/>
    </row>
    <row r="3" spans="1:22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57">
        <v>9813084.7599999998</v>
      </c>
      <c r="V3" s="96"/>
    </row>
    <row r="4" spans="1:22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19">
        <v>31635.65</v>
      </c>
      <c r="V4" s="96"/>
    </row>
    <row r="5" spans="1:22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19">
        <v>2231.9</v>
      </c>
      <c r="V5" s="96"/>
    </row>
    <row r="6" spans="1:22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19">
        <v>0.96</v>
      </c>
      <c r="V6" s="96"/>
    </row>
    <row r="7" spans="1:22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19">
        <v>100607.98</v>
      </c>
      <c r="V7" s="96"/>
    </row>
    <row r="8" spans="1:22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19">
        <v>5400</v>
      </c>
      <c r="V8" s="96"/>
    </row>
    <row r="9" spans="1:22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19">
        <v>0.8</v>
      </c>
      <c r="V9" s="96"/>
    </row>
    <row r="10" spans="1:22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19">
        <v>709</v>
      </c>
      <c r="V10" s="96"/>
    </row>
    <row r="11" spans="1:22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19">
        <v>4585.97</v>
      </c>
      <c r="V11" s="96"/>
    </row>
    <row r="12" spans="1:22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19">
        <v>106192.69</v>
      </c>
      <c r="V12" s="96"/>
    </row>
    <row r="13" spans="1:22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19">
        <v>0</v>
      </c>
      <c r="V13" s="96"/>
    </row>
    <row r="14" spans="1:22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47">
        <v>10272</v>
      </c>
      <c r="V14" s="96"/>
    </row>
    <row r="15" spans="1:22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19">
        <v>1400</v>
      </c>
      <c r="V15" s="96"/>
    </row>
    <row r="16" spans="1:22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19">
        <v>95685.71</v>
      </c>
      <c r="V16" s="96"/>
    </row>
    <row r="17" spans="2:22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86">
        <v>42900.67</v>
      </c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19">
        <v>82784.899999999994</v>
      </c>
      <c r="V17" s="96"/>
    </row>
    <row r="18" spans="2:22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47">
        <v>141700.15</v>
      </c>
      <c r="V18" s="97"/>
    </row>
    <row r="19" spans="2:22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47">
        <v>0</v>
      </c>
      <c r="V19" s="97"/>
    </row>
    <row r="20" spans="2:22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47">
        <v>199985.78</v>
      </c>
      <c r="V20" s="97"/>
    </row>
    <row r="21" spans="2:22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47">
        <v>29332.66</v>
      </c>
      <c r="V21" s="97"/>
    </row>
    <row r="22" spans="2:22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19">
        <v>622.59</v>
      </c>
      <c r="V22" s="96"/>
    </row>
    <row r="23" spans="2:22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19">
        <v>0</v>
      </c>
      <c r="V23" s="96"/>
    </row>
    <row r="24" spans="2:22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19">
        <v>474969.59999999998</v>
      </c>
      <c r="V24" s="96"/>
    </row>
    <row r="25" spans="2:22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19">
        <v>1980.93</v>
      </c>
      <c r="V25" s="96"/>
    </row>
    <row r="26" spans="2:22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19">
        <v>4035.38</v>
      </c>
      <c r="V26" s="96"/>
    </row>
    <row r="27" spans="2:22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19">
        <v>6631.82</v>
      </c>
      <c r="V27" s="96"/>
    </row>
    <row r="28" spans="2:22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19">
        <v>117341.85</v>
      </c>
      <c r="V28" s="96"/>
    </row>
    <row r="29" spans="2:22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61">
        <v>52670.03</v>
      </c>
      <c r="V29" s="96"/>
    </row>
    <row r="30" spans="2:22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96"/>
    </row>
    <row r="31" spans="2:22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11283863.110000003</v>
      </c>
      <c r="U31" s="81">
        <f>SUM(U3:U29)</f>
        <v>11283863.110000003</v>
      </c>
      <c r="V31" s="96"/>
    </row>
    <row r="32" spans="2:22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18"/>
      <c r="V32" s="96"/>
    </row>
    <row r="33" spans="2:22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82"/>
      <c r="V33" s="96"/>
    </row>
    <row r="36" spans="2:22" x14ac:dyDescent="0.2">
      <c r="C36" s="30"/>
    </row>
    <row r="37" spans="2:22" ht="14.4" customHeight="1" x14ac:dyDescent="0.2">
      <c r="L37" s="140"/>
      <c r="M37" s="140"/>
    </row>
    <row r="38" spans="2:22" x14ac:dyDescent="0.2">
      <c r="L38" s="140"/>
      <c r="M38" s="140"/>
    </row>
  </sheetData>
  <sheetProtection algorithmName="SHA-512" hashValue="8Gdo27A8xBEGQJ+ss5pKlBXZG3grFzDnB0nPioFPeFMcHUN5bCNE2AWBllLXJ9Bea6xVxA16t0N8TmmJeA00vA==" saltValue="l5wz8slimGLEESJUFVu/bQ==" spinCount="100000" sheet="1" objects="1" scenarios="1"/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0000"/>
    <pageSetUpPr fitToPage="1"/>
  </sheetPr>
  <dimension ref="A1:R38"/>
  <sheetViews>
    <sheetView workbookViewId="0"/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bestFit="1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3" t="s">
        <v>11</v>
      </c>
      <c r="R2" s="103" t="s">
        <v>71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1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>+D5+H5+I5+J5+K5+L5+M5+N5+O5+P5+E5+F5+G5</f>
        <v>0</v>
      </c>
      <c r="R5" s="40">
        <v>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/>
      <c r="I16" s="62"/>
      <c r="J16" s="39"/>
      <c r="K16" s="39"/>
      <c r="L16" s="39"/>
      <c r="M16" s="39"/>
      <c r="N16" s="39"/>
      <c r="O16" s="39"/>
      <c r="P16" s="62"/>
      <c r="Q16" s="40">
        <f t="shared" si="0"/>
        <v>133292.69</v>
      </c>
      <c r="R16" s="40">
        <v>152450.68</v>
      </c>
    </row>
    <row r="17" spans="1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9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1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1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1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1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9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1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9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1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1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10604939.060000002</v>
      </c>
      <c r="R24" s="40">
        <f>SUM(R3:R23)</f>
        <v>10624097.050000003</v>
      </c>
    </row>
    <row r="25" spans="1:18" ht="6" customHeight="1" x14ac:dyDescent="0.25">
      <c r="B25" s="41"/>
      <c r="C25" s="100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2"/>
    </row>
    <row r="26" spans="1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1:18" x14ac:dyDescent="0.25">
      <c r="J29" s="66"/>
      <c r="K29" s="66"/>
      <c r="L29" s="66"/>
      <c r="M29" s="66"/>
      <c r="N29" s="66"/>
    </row>
    <row r="30" spans="1:18" s="3" customFormat="1" x14ac:dyDescent="0.25">
      <c r="A30" s="2"/>
      <c r="B30" s="48"/>
      <c r="J30" s="62"/>
      <c r="K30" s="62"/>
      <c r="L30" s="62"/>
      <c r="M30" s="66"/>
      <c r="N30" s="66"/>
    </row>
    <row r="31" spans="1:18" s="3" customFormat="1" x14ac:dyDescent="0.25">
      <c r="A31" s="2"/>
      <c r="B31" s="4"/>
      <c r="C31" s="2"/>
      <c r="J31" s="62"/>
      <c r="K31" s="62"/>
      <c r="L31" s="62"/>
      <c r="M31" s="66"/>
      <c r="N31" s="66"/>
    </row>
    <row r="32" spans="1:18" s="3" customFormat="1" x14ac:dyDescent="0.25">
      <c r="A32" s="2"/>
      <c r="B32" s="93"/>
      <c r="C32" s="2"/>
      <c r="J32" s="62"/>
      <c r="K32" s="62"/>
      <c r="L32" s="62"/>
      <c r="M32" s="66"/>
      <c r="N32" s="66"/>
    </row>
    <row r="33" spans="1:14" s="3" customFormat="1" x14ac:dyDescent="0.25">
      <c r="A33" s="2"/>
      <c r="B33" s="4"/>
      <c r="C33" s="2"/>
      <c r="J33" s="62"/>
      <c r="K33" s="62"/>
      <c r="L33" s="62"/>
      <c r="M33" s="66"/>
      <c r="N33" s="66"/>
    </row>
    <row r="34" spans="1:14" s="3" customFormat="1" x14ac:dyDescent="0.25">
      <c r="A34" s="2"/>
      <c r="B34" s="4"/>
      <c r="C34" s="2"/>
      <c r="J34" s="62"/>
      <c r="K34" s="62"/>
      <c r="L34" s="62"/>
      <c r="M34" s="66"/>
      <c r="N34" s="66"/>
    </row>
    <row r="35" spans="1:14" s="3" customFormat="1" x14ac:dyDescent="0.25">
      <c r="A35" s="2"/>
      <c r="B35" s="4"/>
      <c r="C35" s="2"/>
      <c r="J35" s="62"/>
      <c r="K35" s="62"/>
      <c r="L35" s="62"/>
      <c r="M35" s="66"/>
      <c r="N35" s="66"/>
    </row>
    <row r="36" spans="1:14" s="3" customFormat="1" x14ac:dyDescent="0.25">
      <c r="A36" s="2"/>
      <c r="B36" s="4"/>
      <c r="C36" s="2"/>
      <c r="J36" s="62"/>
      <c r="K36" s="62"/>
      <c r="L36" s="62"/>
      <c r="M36" s="66"/>
      <c r="N36" s="66"/>
    </row>
    <row r="37" spans="1:14" s="3" customFormat="1" x14ac:dyDescent="0.25">
      <c r="A37" s="2"/>
      <c r="B37" s="4"/>
      <c r="C37" s="2"/>
      <c r="J37" s="62"/>
      <c r="K37" s="62"/>
      <c r="L37" s="62"/>
      <c r="M37" s="66"/>
      <c r="N37" s="66"/>
    </row>
    <row r="38" spans="1:14" s="3" customFormat="1" x14ac:dyDescent="0.25">
      <c r="A38" s="2"/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theme="4" tint="0.39997558519241921"/>
    <pageSetUpPr fitToPage="1"/>
  </sheetPr>
  <dimension ref="A1:U33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86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11453329.110000003</v>
      </c>
      <c r="U31" s="59">
        <f>SUM(U3:U29)</f>
        <v>11453329.110000003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</sheetData>
  <pageMargins left="0.7" right="0.7" top="0.75" bottom="0.75" header="0.3" footer="0.3"/>
  <pageSetup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tabColor rgb="FFFF0000"/>
    <pageSetUpPr fitToPage="1"/>
  </sheetPr>
  <dimension ref="B1:R38"/>
  <sheetViews>
    <sheetView workbookViewId="0">
      <selection activeCell="B1" sqref="B1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4.33203125" style="3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102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1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9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  <c r="R5" s="40">
        <v>191720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39"/>
      <c r="K16" s="39"/>
      <c r="L16" s="39"/>
      <c r="M16" s="39"/>
      <c r="N16" s="39"/>
      <c r="O16" s="39"/>
      <c r="P16" s="62"/>
      <c r="Q16" s="40">
        <f t="shared" si="0"/>
        <v>152450.68</v>
      </c>
      <c r="R16" s="40">
        <v>152450.68</v>
      </c>
    </row>
    <row r="17" spans="2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2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2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2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2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2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2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2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10815817.050000003</v>
      </c>
      <c r="R24" s="40">
        <f>SUM(R3:R23)</f>
        <v>10815817.050000003</v>
      </c>
    </row>
    <row r="25" spans="2:18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2"/>
    </row>
    <row r="26" spans="2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2:18" x14ac:dyDescent="0.25">
      <c r="J29" s="66"/>
      <c r="K29" s="66"/>
      <c r="L29" s="66"/>
      <c r="M29" s="66"/>
      <c r="N29" s="66"/>
    </row>
    <row r="30" spans="2:18" s="3" customFormat="1" x14ac:dyDescent="0.25">
      <c r="B30" s="48"/>
      <c r="J30" s="62"/>
      <c r="K30" s="62"/>
      <c r="L30" s="62"/>
      <c r="M30" s="66"/>
      <c r="N30" s="66"/>
    </row>
    <row r="31" spans="2:18" s="3" customFormat="1" x14ac:dyDescent="0.25">
      <c r="B31" s="4"/>
      <c r="C31" s="2"/>
      <c r="J31" s="62"/>
      <c r="K31" s="62"/>
      <c r="L31" s="62"/>
      <c r="M31" s="66"/>
      <c r="N31" s="66"/>
    </row>
    <row r="32" spans="2:18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Appropriations</vt:lpstr>
      <vt:lpstr>Certificate of Est Resources</vt:lpstr>
      <vt:lpstr>FY25 Initial Permanent Approps</vt:lpstr>
      <vt:lpstr>FY21 December Est Resources</vt:lpstr>
      <vt:lpstr>FY21 August Est Resources</vt:lpstr>
      <vt:lpstr>FY21 September Est Resources</vt:lpstr>
      <vt:lpstr>FY21 October Approps</vt:lpstr>
      <vt:lpstr>FY21 October Est Resources</vt:lpstr>
      <vt:lpstr>FY21 November Approps</vt:lpstr>
      <vt:lpstr>FY21 November Est Resources</vt:lpstr>
      <vt:lpstr>FY21 December Approps</vt:lpstr>
      <vt:lpstr>Appropriations!Print_Area</vt:lpstr>
      <vt:lpstr>'Certificate of Est Resources'!Print_Area</vt:lpstr>
      <vt:lpstr>'FY21 August Est Resources'!Print_Area</vt:lpstr>
      <vt:lpstr>'FY21 December Approps'!Print_Area</vt:lpstr>
      <vt:lpstr>'FY21 December Est Resources'!Print_Area</vt:lpstr>
      <vt:lpstr>'FY21 November Approps'!Print_Area</vt:lpstr>
      <vt:lpstr>'FY21 November Est Resources'!Print_Area</vt:lpstr>
      <vt:lpstr>'FY21 October Approps'!Print_Area</vt:lpstr>
      <vt:lpstr>'FY21 October Est Resources'!Print_Area</vt:lpstr>
      <vt:lpstr>'FY21 September Est Resources'!Print_Area</vt:lpstr>
      <vt:lpstr>'FY25 Initial Permanent Approps'!Print_Area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davefleming</dc:creator>
  <cp:lastModifiedBy>Matthew Cordes</cp:lastModifiedBy>
  <cp:lastPrinted>2020-04-15T17:47:07Z</cp:lastPrinted>
  <dcterms:created xsi:type="dcterms:W3CDTF">2017-11-03T00:04:17Z</dcterms:created>
  <dcterms:modified xsi:type="dcterms:W3CDTF">2025-06-16T18:22:03Z</dcterms:modified>
</cp:coreProperties>
</file>