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bdc\staff\Admin\MCordes\Documents\012.00 Five yr forecast\FY25 November Submission\"/>
    </mc:Choice>
  </mc:AlternateContent>
  <xr:revisionPtr revIDLastSave="0" documentId="8_{27005052-8EB7-467B-9B0F-54469D74B0CA}" xr6:coauthVersionLast="36" xr6:coauthVersionMax="36" xr10:uidLastSave="{00000000-0000-0000-0000-000000000000}"/>
  <bookViews>
    <workbookView xWindow="0" yWindow="0" windowWidth="17256" windowHeight="5784" xr2:uid="{284EF67B-6CF6-48FE-B4CE-2D871A28D913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4" i="1" l="1"/>
  <c r="J94" i="1"/>
  <c r="I94" i="1"/>
  <c r="H94" i="1"/>
  <c r="G94" i="1"/>
  <c r="E94" i="1"/>
  <c r="D94" i="1"/>
  <c r="C94" i="1"/>
  <c r="K93" i="1"/>
  <c r="J93" i="1"/>
  <c r="I93" i="1"/>
  <c r="H93" i="1"/>
  <c r="G93" i="1"/>
  <c r="E93" i="1"/>
  <c r="D93" i="1"/>
  <c r="C93" i="1"/>
  <c r="F88" i="1"/>
  <c r="G86" i="1"/>
  <c r="F86" i="1"/>
  <c r="E86" i="1"/>
  <c r="D86" i="1"/>
  <c r="K84" i="1"/>
  <c r="J84" i="1"/>
  <c r="I84" i="1"/>
  <c r="H84" i="1"/>
  <c r="G84" i="1"/>
  <c r="F84" i="1"/>
  <c r="K83" i="1"/>
  <c r="J83" i="1"/>
  <c r="I83" i="1"/>
  <c r="H83" i="1"/>
  <c r="H86" i="1" s="1"/>
  <c r="G83" i="1"/>
  <c r="F83" i="1"/>
  <c r="F79" i="1"/>
  <c r="K77" i="1"/>
  <c r="J77" i="1"/>
  <c r="I77" i="1"/>
  <c r="H77" i="1"/>
  <c r="G77" i="1"/>
  <c r="F77" i="1"/>
  <c r="K76" i="1"/>
  <c r="J76" i="1"/>
  <c r="I76" i="1"/>
  <c r="H76" i="1"/>
  <c r="G76" i="1"/>
  <c r="G79" i="1" s="1"/>
  <c r="F76" i="1"/>
  <c r="E72" i="1"/>
  <c r="D72" i="1"/>
  <c r="F72" i="1" s="1"/>
  <c r="C72" i="1"/>
  <c r="K71" i="1"/>
  <c r="J71" i="1"/>
  <c r="I71" i="1"/>
  <c r="H71" i="1"/>
  <c r="G71" i="1"/>
  <c r="E71" i="1"/>
  <c r="D71" i="1"/>
  <c r="F71" i="1" s="1"/>
  <c r="C71" i="1"/>
  <c r="K70" i="1"/>
  <c r="J70" i="1"/>
  <c r="I70" i="1"/>
  <c r="H70" i="1"/>
  <c r="G70" i="1"/>
  <c r="F70" i="1"/>
  <c r="K69" i="1"/>
  <c r="J69" i="1"/>
  <c r="I69" i="1"/>
  <c r="H69" i="1"/>
  <c r="G69" i="1"/>
  <c r="F69" i="1"/>
  <c r="K68" i="1"/>
  <c r="J68" i="1"/>
  <c r="I68" i="1"/>
  <c r="H68" i="1"/>
  <c r="G68" i="1"/>
  <c r="F68" i="1"/>
  <c r="K67" i="1"/>
  <c r="J67" i="1"/>
  <c r="I67" i="1"/>
  <c r="H67" i="1"/>
  <c r="G67" i="1"/>
  <c r="F67" i="1"/>
  <c r="K66" i="1"/>
  <c r="J66" i="1"/>
  <c r="I66" i="1"/>
  <c r="H66" i="1"/>
  <c r="G66" i="1"/>
  <c r="F66" i="1"/>
  <c r="K65" i="1"/>
  <c r="J65" i="1"/>
  <c r="I65" i="1"/>
  <c r="H65" i="1"/>
  <c r="G65" i="1"/>
  <c r="G72" i="1" s="1"/>
  <c r="F65" i="1"/>
  <c r="K64" i="1"/>
  <c r="K72" i="1" s="1"/>
  <c r="J64" i="1"/>
  <c r="J72" i="1" s="1"/>
  <c r="I64" i="1"/>
  <c r="I72" i="1" s="1"/>
  <c r="H64" i="1"/>
  <c r="H72" i="1" s="1"/>
  <c r="G64" i="1"/>
  <c r="F64" i="1"/>
  <c r="K61" i="1"/>
  <c r="J61" i="1"/>
  <c r="I61" i="1"/>
  <c r="H61" i="1"/>
  <c r="G61" i="1"/>
  <c r="E61" i="1"/>
  <c r="D61" i="1"/>
  <c r="F61" i="1" s="1"/>
  <c r="C61" i="1"/>
  <c r="C57" i="1"/>
  <c r="K53" i="1"/>
  <c r="K52" i="1"/>
  <c r="J52" i="1"/>
  <c r="I52" i="1"/>
  <c r="H52" i="1"/>
  <c r="G52" i="1"/>
  <c r="E52" i="1"/>
  <c r="D52" i="1"/>
  <c r="F52" i="1" s="1"/>
  <c r="C52" i="1"/>
  <c r="K51" i="1"/>
  <c r="J51" i="1"/>
  <c r="I51" i="1"/>
  <c r="H51" i="1"/>
  <c r="G51" i="1"/>
  <c r="F51" i="1"/>
  <c r="E51" i="1"/>
  <c r="D51" i="1"/>
  <c r="C51" i="1"/>
  <c r="K50" i="1"/>
  <c r="J50" i="1"/>
  <c r="J53" i="1" s="1"/>
  <c r="I50" i="1"/>
  <c r="I53" i="1" s="1"/>
  <c r="H50" i="1"/>
  <c r="H53" i="1" s="1"/>
  <c r="H54" i="1" s="1"/>
  <c r="G50" i="1"/>
  <c r="G53" i="1" s="1"/>
  <c r="G54" i="1" s="1"/>
  <c r="E50" i="1"/>
  <c r="E53" i="1" s="1"/>
  <c r="E54" i="1" s="1"/>
  <c r="D50" i="1"/>
  <c r="D53" i="1" s="1"/>
  <c r="C50" i="1"/>
  <c r="C53" i="1" s="1"/>
  <c r="C54" i="1" s="1"/>
  <c r="K46" i="1"/>
  <c r="J46" i="1"/>
  <c r="I46" i="1"/>
  <c r="H46" i="1"/>
  <c r="G46" i="1"/>
  <c r="E46" i="1"/>
  <c r="D46" i="1"/>
  <c r="F46" i="1" s="1"/>
  <c r="C46" i="1"/>
  <c r="K45" i="1"/>
  <c r="J45" i="1"/>
  <c r="I45" i="1"/>
  <c r="H45" i="1"/>
  <c r="G45" i="1"/>
  <c r="F45" i="1"/>
  <c r="E45" i="1"/>
  <c r="D45" i="1"/>
  <c r="C45" i="1"/>
  <c r="K44" i="1"/>
  <c r="J44" i="1"/>
  <c r="I44" i="1"/>
  <c r="H44" i="1"/>
  <c r="G44" i="1"/>
  <c r="E44" i="1"/>
  <c r="D44" i="1"/>
  <c r="F44" i="1" s="1"/>
  <c r="C44" i="1"/>
  <c r="K43" i="1"/>
  <c r="K47" i="1" s="1"/>
  <c r="J43" i="1"/>
  <c r="I43" i="1"/>
  <c r="H43" i="1"/>
  <c r="G43" i="1"/>
  <c r="E43" i="1"/>
  <c r="D43" i="1"/>
  <c r="F43" i="1" s="1"/>
  <c r="C43" i="1"/>
  <c r="K42" i="1"/>
  <c r="J42" i="1"/>
  <c r="I42" i="1"/>
  <c r="H42" i="1"/>
  <c r="G42" i="1"/>
  <c r="E42" i="1"/>
  <c r="D42" i="1"/>
  <c r="F42" i="1" s="1"/>
  <c r="C42" i="1"/>
  <c r="K41" i="1"/>
  <c r="J41" i="1"/>
  <c r="I41" i="1"/>
  <c r="H41" i="1"/>
  <c r="G41" i="1"/>
  <c r="F41" i="1"/>
  <c r="E41" i="1"/>
  <c r="D41" i="1"/>
  <c r="C41" i="1"/>
  <c r="K40" i="1"/>
  <c r="J40" i="1"/>
  <c r="I40" i="1"/>
  <c r="H40" i="1"/>
  <c r="G40" i="1"/>
  <c r="E40" i="1"/>
  <c r="D40" i="1"/>
  <c r="F40" i="1" s="1"/>
  <c r="C40" i="1"/>
  <c r="F39" i="1"/>
  <c r="E39" i="1"/>
  <c r="D39" i="1"/>
  <c r="C39" i="1"/>
  <c r="F37" i="1"/>
  <c r="K36" i="1"/>
  <c r="J36" i="1"/>
  <c r="I36" i="1"/>
  <c r="H36" i="1"/>
  <c r="G36" i="1"/>
  <c r="E36" i="1"/>
  <c r="D36" i="1"/>
  <c r="F36" i="1" s="1"/>
  <c r="C36" i="1"/>
  <c r="K35" i="1"/>
  <c r="J35" i="1"/>
  <c r="I35" i="1"/>
  <c r="H35" i="1"/>
  <c r="G35" i="1"/>
  <c r="E35" i="1"/>
  <c r="D35" i="1"/>
  <c r="F35" i="1" s="1"/>
  <c r="C35" i="1"/>
  <c r="C47" i="1" s="1"/>
  <c r="K34" i="1"/>
  <c r="J34" i="1"/>
  <c r="I34" i="1"/>
  <c r="H34" i="1"/>
  <c r="G34" i="1"/>
  <c r="E34" i="1"/>
  <c r="D34" i="1"/>
  <c r="F34" i="1" s="1"/>
  <c r="C34" i="1"/>
  <c r="K33" i="1"/>
  <c r="J33" i="1"/>
  <c r="I33" i="1"/>
  <c r="H33" i="1"/>
  <c r="G33" i="1"/>
  <c r="E33" i="1"/>
  <c r="D33" i="1"/>
  <c r="F33" i="1" s="1"/>
  <c r="C33" i="1"/>
  <c r="K32" i="1"/>
  <c r="J32" i="1"/>
  <c r="J47" i="1" s="1"/>
  <c r="I32" i="1"/>
  <c r="I47" i="1" s="1"/>
  <c r="H32" i="1"/>
  <c r="H47" i="1" s="1"/>
  <c r="G32" i="1"/>
  <c r="G47" i="1" s="1"/>
  <c r="E32" i="1"/>
  <c r="E47" i="1" s="1"/>
  <c r="D32" i="1"/>
  <c r="F32" i="1" s="1"/>
  <c r="C32" i="1"/>
  <c r="J28" i="1"/>
  <c r="K27" i="1"/>
  <c r="J27" i="1"/>
  <c r="I27" i="1"/>
  <c r="H27" i="1"/>
  <c r="G27" i="1"/>
  <c r="E27" i="1"/>
  <c r="D27" i="1"/>
  <c r="F27" i="1" s="1"/>
  <c r="C27" i="1"/>
  <c r="K26" i="1"/>
  <c r="J26" i="1"/>
  <c r="H26" i="1"/>
  <c r="G26" i="1"/>
  <c r="G28" i="1" s="1"/>
  <c r="G29" i="1" s="1"/>
  <c r="E26" i="1"/>
  <c r="D26" i="1"/>
  <c r="F26" i="1" s="1"/>
  <c r="C26" i="1"/>
  <c r="K25" i="1"/>
  <c r="J25" i="1"/>
  <c r="I25" i="1"/>
  <c r="H25" i="1"/>
  <c r="G25" i="1"/>
  <c r="E25" i="1"/>
  <c r="E28" i="1" s="1"/>
  <c r="D25" i="1"/>
  <c r="D28" i="1" s="1"/>
  <c r="C25" i="1"/>
  <c r="C24" i="1"/>
  <c r="C28" i="1" s="1"/>
  <c r="K23" i="1"/>
  <c r="K28" i="1" s="1"/>
  <c r="J23" i="1"/>
  <c r="I23" i="1"/>
  <c r="I28" i="1" s="1"/>
  <c r="H23" i="1"/>
  <c r="H28" i="1" s="1"/>
  <c r="H29" i="1" s="1"/>
  <c r="H55" i="1" s="1"/>
  <c r="G23" i="1"/>
  <c r="C23" i="1"/>
  <c r="F23" i="1" s="1"/>
  <c r="K19" i="1"/>
  <c r="J19" i="1"/>
  <c r="I19" i="1"/>
  <c r="H19" i="1"/>
  <c r="G19" i="1"/>
  <c r="E19" i="1"/>
  <c r="D19" i="1"/>
  <c r="F19" i="1" s="1"/>
  <c r="C19" i="1"/>
  <c r="K18" i="1"/>
  <c r="J18" i="1"/>
  <c r="I18" i="1"/>
  <c r="H18" i="1"/>
  <c r="G18" i="1"/>
  <c r="E18" i="1"/>
  <c r="D18" i="1"/>
  <c r="F18" i="1" s="1"/>
  <c r="C18" i="1"/>
  <c r="K17" i="1"/>
  <c r="J17" i="1"/>
  <c r="I17" i="1"/>
  <c r="H17" i="1"/>
  <c r="G17" i="1"/>
  <c r="E17" i="1"/>
  <c r="D17" i="1"/>
  <c r="C17" i="1"/>
  <c r="F17" i="1" s="1"/>
  <c r="K16" i="1"/>
  <c r="J16" i="1"/>
  <c r="I16" i="1"/>
  <c r="H16" i="1"/>
  <c r="G16" i="1"/>
  <c r="F16" i="1"/>
  <c r="E16" i="1"/>
  <c r="D16" i="1"/>
  <c r="C16" i="1"/>
  <c r="K15" i="1"/>
  <c r="J15" i="1"/>
  <c r="I15" i="1"/>
  <c r="H15" i="1"/>
  <c r="G15" i="1"/>
  <c r="E15" i="1"/>
  <c r="D15" i="1"/>
  <c r="F15" i="1" s="1"/>
  <c r="C15" i="1"/>
  <c r="K14" i="1"/>
  <c r="J14" i="1"/>
  <c r="I14" i="1"/>
  <c r="H14" i="1"/>
  <c r="G14" i="1"/>
  <c r="E14" i="1"/>
  <c r="D14" i="1"/>
  <c r="F14" i="1" s="1"/>
  <c r="C14" i="1"/>
  <c r="K13" i="1"/>
  <c r="J13" i="1"/>
  <c r="I13" i="1"/>
  <c r="H13" i="1"/>
  <c r="G13" i="1"/>
  <c r="E13" i="1"/>
  <c r="D13" i="1"/>
  <c r="C13" i="1"/>
  <c r="F13" i="1" s="1"/>
  <c r="K12" i="1"/>
  <c r="K20" i="1" s="1"/>
  <c r="J12" i="1"/>
  <c r="J20" i="1" s="1"/>
  <c r="I12" i="1"/>
  <c r="I20" i="1" s="1"/>
  <c r="H12" i="1"/>
  <c r="H20" i="1" s="1"/>
  <c r="G12" i="1"/>
  <c r="G20" i="1" s="1"/>
  <c r="F12" i="1"/>
  <c r="E12" i="1"/>
  <c r="E20" i="1" s="1"/>
  <c r="D12" i="1"/>
  <c r="D20" i="1" s="1"/>
  <c r="C12" i="1"/>
  <c r="C20" i="1" s="1"/>
  <c r="K9" i="1"/>
  <c r="J9" i="1"/>
  <c r="I9" i="1"/>
  <c r="H9" i="1"/>
  <c r="G9" i="1"/>
  <c r="E9" i="1"/>
  <c r="D9" i="1"/>
  <c r="C9" i="1"/>
  <c r="A5" i="1"/>
  <c r="A4" i="1"/>
  <c r="A2" i="1"/>
  <c r="A1" i="1"/>
  <c r="I29" i="1" l="1"/>
  <c r="I55" i="1" s="1"/>
  <c r="K54" i="1"/>
  <c r="G55" i="1"/>
  <c r="F20" i="1"/>
  <c r="J54" i="1"/>
  <c r="E29" i="1"/>
  <c r="E55" i="1" s="1"/>
  <c r="I86" i="1"/>
  <c r="J86" i="1" s="1"/>
  <c r="K86" i="1" s="1"/>
  <c r="D54" i="1"/>
  <c r="F54" i="1" s="1"/>
  <c r="F53" i="1"/>
  <c r="K29" i="1"/>
  <c r="C29" i="1"/>
  <c r="C55" i="1" s="1"/>
  <c r="C59" i="1" s="1"/>
  <c r="J29" i="1"/>
  <c r="J55" i="1" s="1"/>
  <c r="I54" i="1"/>
  <c r="D29" i="1"/>
  <c r="F28" i="1"/>
  <c r="H79" i="1"/>
  <c r="I79" i="1" s="1"/>
  <c r="J79" i="1" s="1"/>
  <c r="K79" i="1" s="1"/>
  <c r="F50" i="1"/>
  <c r="D47" i="1"/>
  <c r="F47" i="1" s="1"/>
  <c r="F25" i="1"/>
  <c r="F24" i="1"/>
  <c r="D55" i="1" l="1"/>
  <c r="F29" i="1"/>
  <c r="C73" i="1"/>
  <c r="C80" i="1" s="1"/>
  <c r="C90" i="1" s="1"/>
  <c r="C97" i="1" s="1"/>
  <c r="C96" i="1"/>
  <c r="D57" i="1"/>
  <c r="K55" i="1"/>
  <c r="D59" i="1" l="1"/>
  <c r="F55" i="1"/>
  <c r="D73" i="1" l="1"/>
  <c r="D96" i="1"/>
  <c r="E57" i="1"/>
  <c r="D80" i="1" l="1"/>
  <c r="E59" i="1"/>
  <c r="F57" i="1"/>
  <c r="G57" i="1" l="1"/>
  <c r="G59" i="1" s="1"/>
  <c r="E96" i="1"/>
  <c r="E73" i="1"/>
  <c r="F59" i="1"/>
  <c r="D90" i="1"/>
  <c r="E80" i="1" l="1"/>
  <c r="F73" i="1"/>
  <c r="G96" i="1"/>
  <c r="G73" i="1"/>
  <c r="G80" i="1" s="1"/>
  <c r="G90" i="1" s="1"/>
  <c r="G97" i="1" s="1"/>
  <c r="H57" i="1"/>
  <c r="H59" i="1" s="1"/>
  <c r="D97" i="1"/>
  <c r="H73" i="1" l="1"/>
  <c r="H80" i="1" s="1"/>
  <c r="H90" i="1" s="1"/>
  <c r="H97" i="1" s="1"/>
  <c r="I57" i="1"/>
  <c r="I59" i="1" s="1"/>
  <c r="H96" i="1"/>
  <c r="E90" i="1"/>
  <c r="F80" i="1"/>
  <c r="E97" i="1" l="1"/>
  <c r="F90" i="1"/>
  <c r="I73" i="1"/>
  <c r="I80" i="1" s="1"/>
  <c r="I90" i="1" s="1"/>
  <c r="I97" i="1" s="1"/>
  <c r="J57" i="1"/>
  <c r="J59" i="1" s="1"/>
  <c r="I96" i="1"/>
  <c r="K57" i="1" l="1"/>
  <c r="K59" i="1" s="1"/>
  <c r="J96" i="1"/>
  <c r="J73" i="1"/>
  <c r="J80" i="1" s="1"/>
  <c r="J90" i="1" s="1"/>
  <c r="J97" i="1" s="1"/>
  <c r="K73" i="1" l="1"/>
  <c r="K80" i="1" s="1"/>
  <c r="K90" i="1" s="1"/>
  <c r="K97" i="1" s="1"/>
  <c r="K96" i="1"/>
</calcChain>
</file>

<file path=xl/sharedStrings.xml><?xml version="1.0" encoding="utf-8"?>
<sst xmlns="http://schemas.openxmlformats.org/spreadsheetml/2006/main" count="87" uniqueCount="80">
  <si>
    <t>Schedule of Revenues, Expenditures and Changes in Fund Balances</t>
  </si>
  <si>
    <t>Actual</t>
  </si>
  <si>
    <t>Forecasted</t>
  </si>
  <si>
    <t xml:space="preserve"> </t>
  </si>
  <si>
    <t xml:space="preserve">Fiscal Year </t>
  </si>
  <si>
    <t>Fiscal Year</t>
  </si>
  <si>
    <t>Average</t>
  </si>
  <si>
    <t>Change</t>
  </si>
  <si>
    <t>Revenues</t>
  </si>
  <si>
    <t>General Property Tax (Real Estate)</t>
  </si>
  <si>
    <t>Public Utility Personal Property Tax</t>
  </si>
  <si>
    <t>Income Tax</t>
  </si>
  <si>
    <t>Unrestricted State Grants-in-Aid</t>
  </si>
  <si>
    <t>Restricted State Grants-in-Aid</t>
  </si>
  <si>
    <t>Restricted Federal Grants In Aid</t>
  </si>
  <si>
    <t>Property Tax Allocation</t>
  </si>
  <si>
    <t>All Other Revenues</t>
  </si>
  <si>
    <t>Total Revenues</t>
  </si>
  <si>
    <t>Other Financing Sources</t>
  </si>
  <si>
    <t>Proceeds from Sale of Notes</t>
  </si>
  <si>
    <t>State Emergency Loans and Advancements (Approved)</t>
  </si>
  <si>
    <t>Operating Transfers-In</t>
  </si>
  <si>
    <t>Advances-In</t>
  </si>
  <si>
    <t>All Other Financing Sources</t>
  </si>
  <si>
    <t>Total Other Financing Sources</t>
  </si>
  <si>
    <t>Total Revenues and Other Financing Sources</t>
  </si>
  <si>
    <t>Expenditures</t>
  </si>
  <si>
    <t>Personnel Services</t>
  </si>
  <si>
    <t>Employees' Retirement/Insurance Benefits</t>
  </si>
  <si>
    <t>Purchased Services</t>
  </si>
  <si>
    <t>Supplies and Materials</t>
  </si>
  <si>
    <t>Capital Outlay</t>
  </si>
  <si>
    <t>Intergovernmental</t>
  </si>
  <si>
    <t>Debt Service:</t>
  </si>
  <si>
    <t xml:space="preserve">  Principal-All (Historical Only)</t>
  </si>
  <si>
    <t xml:space="preserve">  Principal-Notes</t>
  </si>
  <si>
    <t xml:space="preserve">  Principal-State Loans</t>
  </si>
  <si>
    <t xml:space="preserve">  Principal-State Advancements</t>
  </si>
  <si>
    <t xml:space="preserve">  Principal-HB 264 Loans</t>
  </si>
  <si>
    <t xml:space="preserve">  Principal-Other</t>
  </si>
  <si>
    <t xml:space="preserve">  Interest and Fiscal Charges</t>
  </si>
  <si>
    <t>Other Objects</t>
  </si>
  <si>
    <t>Total Expenditures</t>
  </si>
  <si>
    <t>Other Financing Uses</t>
  </si>
  <si>
    <t>Operating Transfers-Out</t>
  </si>
  <si>
    <t>Advances-Out</t>
  </si>
  <si>
    <t>All Other Financing Uses</t>
  </si>
  <si>
    <t>Total Other Financing Uses</t>
  </si>
  <si>
    <t>Total Expenditures and Other Financing Uses</t>
  </si>
  <si>
    <t>Excess of Revenues and Other Financing Sources over (under) Expenditures and Other Financing Uses</t>
  </si>
  <si>
    <t>Cash Balance July 1 - Excluding Proposed Renewal/Replacement and New Levies</t>
  </si>
  <si>
    <t>Cash Balance June 30</t>
  </si>
  <si>
    <t>Estimated Encumbrances June 30</t>
  </si>
  <si>
    <t xml:space="preserve">Reservation of Fund Balance  </t>
  </si>
  <si>
    <t xml:space="preserve">     Textbooks and Instructional Materials</t>
  </si>
  <si>
    <t xml:space="preserve">     Capital Improvements</t>
  </si>
  <si>
    <t xml:space="preserve">     Budget Reserve</t>
  </si>
  <si>
    <t xml:space="preserve">     DPIA</t>
  </si>
  <si>
    <t xml:space="preserve">     Fiscal Stabilization</t>
  </si>
  <si>
    <t xml:space="preserve">     Debt Service</t>
  </si>
  <si>
    <t xml:space="preserve">     Property Tax Advances</t>
  </si>
  <si>
    <t xml:space="preserve">     Bus Purchases</t>
  </si>
  <si>
    <t xml:space="preserve">  Subtotal</t>
  </si>
  <si>
    <t>Fund Balance June 30 for Certification of Appropriations</t>
  </si>
  <si>
    <t>Revenue from Replacement/Renewal Levies</t>
  </si>
  <si>
    <t xml:space="preserve">  Income Tax  -  Renewal</t>
  </si>
  <si>
    <t xml:space="preserve">  Property Tax - Renewal or Replacement</t>
  </si>
  <si>
    <t>Cumulative Balance of Replacement/Renewal Levies</t>
  </si>
  <si>
    <t xml:space="preserve"> Fund Balance June 30 for Certification of Contracts, Salary Schedules and Other Obligations</t>
  </si>
  <si>
    <t>Revenue from New Levies</t>
  </si>
  <si>
    <t xml:space="preserve">  Income Tax  -  New</t>
  </si>
  <si>
    <t xml:space="preserve">  Property Tax  -  New</t>
  </si>
  <si>
    <t>Cumulative Balance of New Levies</t>
  </si>
  <si>
    <t>Revenue from Future State Advancements</t>
  </si>
  <si>
    <t>Unreserved Fund Balance June 30</t>
  </si>
  <si>
    <t>ADM Forecasts</t>
  </si>
  <si>
    <t xml:space="preserve">  Kindergarten - October Count</t>
  </si>
  <si>
    <t xml:space="preserve">  Grades 1-12 - October Count</t>
  </si>
  <si>
    <t>True Days Cash Line 59</t>
  </si>
  <si>
    <t>True Days Unencumbered Cash Line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</si>
</sst>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41" formatCode="_(* #,##0_);_(* \(#,##0\);_(* &quot;-&quot;_);_(@_)"/>
    <numFmt numFmtId="164" formatCode="#,##0.000"/>
    <numFmt numFmtId="165" formatCode="&quot;$&quot;#,##0\ ;\(&quot;$&quot;#,##0\)"/>
    <numFmt numFmtId="166" formatCode="0.0%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Times New Roman"/>
      <family val="1"/>
    </font>
    <font>
      <sz val="16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Geneva"/>
    </font>
    <font>
      <i/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 style="thin">
        <color indexed="64"/>
      </left>
      <right/>
      <top/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0" fontId="9" fillId="0" borderId="0"/>
    <xf numFmtId="0" fontId="6" fillId="0" borderId="0"/>
  </cellStyleXfs>
  <cellXfs count="143">
    <xf numFmtId="0" fontId="0" fillId="0" borderId="0" xfId="0"/>
    <xf numFmtId="0" fontId="2" fillId="0" borderId="0" xfId="1" applyFont="1" applyAlignment="1" applyProtection="1">
      <alignment horizontal="centerContinuous" vertical="center"/>
      <protection locked="0"/>
    </xf>
    <xf numFmtId="0" fontId="3" fillId="0" borderId="0" xfId="1" applyFont="1" applyAlignment="1" applyProtection="1">
      <alignment horizontal="centerContinuous"/>
      <protection locked="0"/>
    </xf>
    <xf numFmtId="38" fontId="2" fillId="0" borderId="0" xfId="2" applyNumberFormat="1" applyFont="1" applyBorder="1" applyAlignment="1" applyProtection="1">
      <alignment horizontal="centerContinuous"/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centerContinuous" vertical="center"/>
      <protection locked="0"/>
    </xf>
    <xf numFmtId="0" fontId="5" fillId="0" borderId="0" xfId="1" applyFont="1" applyAlignment="1" applyProtection="1">
      <alignment horizontal="centerContinuous"/>
      <protection locked="0"/>
    </xf>
    <xf numFmtId="38" fontId="4" fillId="0" borderId="0" xfId="2" applyNumberFormat="1" applyFont="1" applyBorder="1" applyAlignment="1" applyProtection="1">
      <alignment horizontal="centerContinuous"/>
      <protection locked="0"/>
    </xf>
    <xf numFmtId="0" fontId="4" fillId="0" borderId="0" xfId="1" applyFont="1" applyAlignment="1" applyProtection="1">
      <alignment horizontal="centerContinuous"/>
      <protection locked="0"/>
    </xf>
    <xf numFmtId="38" fontId="5" fillId="0" borderId="0" xfId="2" applyNumberFormat="1" applyFont="1" applyBorder="1" applyAlignment="1" applyProtection="1">
      <alignment horizontal="centerContinuous"/>
      <protection locked="0"/>
    </xf>
    <xf numFmtId="164" fontId="5" fillId="0" borderId="0" xfId="1" applyNumberFormat="1" applyFont="1" applyAlignment="1" applyProtection="1">
      <alignment horizontal="centerContinuous"/>
      <protection locked="0"/>
    </xf>
    <xf numFmtId="164" fontId="4" fillId="0" borderId="1" xfId="1" applyNumberFormat="1" applyFont="1" applyBorder="1" applyAlignment="1" applyProtection="1">
      <alignment horizontal="center"/>
      <protection locked="0"/>
    </xf>
    <xf numFmtId="0" fontId="4" fillId="0" borderId="1" xfId="1" applyFont="1" applyBorder="1" applyProtection="1">
      <protection locked="0"/>
    </xf>
    <xf numFmtId="0" fontId="4" fillId="2" borderId="2" xfId="1" applyFont="1" applyFill="1" applyBorder="1" applyAlignment="1" applyProtection="1">
      <alignment horizontal="centerContinuous"/>
      <protection locked="0"/>
    </xf>
    <xf numFmtId="0" fontId="5" fillId="2" borderId="3" xfId="1" applyFont="1" applyFill="1" applyBorder="1" applyAlignment="1" applyProtection="1">
      <alignment horizontal="centerContinuous"/>
      <protection locked="0"/>
    </xf>
    <xf numFmtId="0" fontId="5" fillId="2" borderId="4" xfId="1" applyFont="1" applyFill="1" applyBorder="1" applyAlignment="1" applyProtection="1">
      <alignment horizontal="centerContinuous"/>
      <protection locked="0"/>
    </xf>
    <xf numFmtId="0" fontId="4" fillId="0" borderId="0" xfId="1" applyFont="1" applyProtection="1">
      <protection locked="0"/>
    </xf>
    <xf numFmtId="164" fontId="5" fillId="2" borderId="5" xfId="1" applyNumberFormat="1" applyFont="1" applyFill="1" applyBorder="1" applyAlignment="1" applyProtection="1">
      <alignment horizontal="center"/>
      <protection locked="0"/>
    </xf>
    <xf numFmtId="0" fontId="5" fillId="2" borderId="0" xfId="1" applyFont="1" applyFill="1" applyProtection="1">
      <protection locked="0"/>
    </xf>
    <xf numFmtId="0" fontId="5" fillId="2" borderId="5" xfId="1" applyFont="1" applyFill="1" applyBorder="1" applyAlignment="1" applyProtection="1">
      <alignment horizontal="center"/>
      <protection locked="0"/>
    </xf>
    <xf numFmtId="0" fontId="5" fillId="2" borderId="0" xfId="1" applyFont="1" applyFill="1" applyAlignment="1" applyProtection="1">
      <alignment horizontal="center"/>
      <protection locked="0"/>
    </xf>
    <xf numFmtId="0" fontId="5" fillId="2" borderId="6" xfId="1" applyFont="1" applyFill="1" applyBorder="1" applyAlignment="1" applyProtection="1">
      <alignment horizontal="center"/>
      <protection locked="0"/>
    </xf>
    <xf numFmtId="0" fontId="5" fillId="2" borderId="5" xfId="1" applyFont="1" applyFill="1" applyBorder="1" applyAlignment="1" applyProtection="1">
      <alignment horizontal="centerContinuous"/>
      <protection locked="0"/>
    </xf>
    <xf numFmtId="164" fontId="5" fillId="2" borderId="7" xfId="1" applyNumberFormat="1" applyFont="1" applyFill="1" applyBorder="1" applyAlignment="1" applyProtection="1">
      <alignment horizontal="center"/>
      <protection locked="0"/>
    </xf>
    <xf numFmtId="0" fontId="5" fillId="2" borderId="8" xfId="1" applyFont="1" applyFill="1" applyBorder="1" applyProtection="1">
      <protection locked="0"/>
    </xf>
    <xf numFmtId="0" fontId="5" fillId="0" borderId="0" xfId="1" applyFont="1" applyProtection="1">
      <protection locked="0"/>
    </xf>
    <xf numFmtId="0" fontId="5" fillId="0" borderId="0" xfId="1" applyFont="1"/>
    <xf numFmtId="3" fontId="5" fillId="0" borderId="9" xfId="2" applyFont="1" applyFill="1" applyBorder="1" applyProtection="1">
      <protection locked="0"/>
    </xf>
    <xf numFmtId="3" fontId="5" fillId="0" borderId="10" xfId="2" applyFont="1" applyFill="1" applyBorder="1" applyProtection="1">
      <protection locked="0"/>
    </xf>
    <xf numFmtId="3" fontId="5" fillId="0" borderId="11" xfId="2" applyFont="1" applyFill="1" applyBorder="1" applyProtection="1">
      <protection locked="0"/>
    </xf>
    <xf numFmtId="0" fontId="5" fillId="0" borderId="0" xfId="1" applyFont="1" applyAlignment="1" applyProtection="1">
      <alignment horizontal="left" indent="3"/>
      <protection locked="0"/>
    </xf>
    <xf numFmtId="164" fontId="5" fillId="0" borderId="0" xfId="1" applyNumberFormat="1" applyFont="1" applyAlignment="1" applyProtection="1">
      <alignment horizontal="center"/>
      <protection locked="0"/>
    </xf>
    <xf numFmtId="3" fontId="5" fillId="0" borderId="5" xfId="2" applyFont="1" applyFill="1" applyBorder="1" applyProtection="1">
      <protection locked="0"/>
    </xf>
    <xf numFmtId="3" fontId="5" fillId="0" borderId="0" xfId="2" applyFont="1" applyFill="1" applyBorder="1" applyProtection="1">
      <protection locked="0"/>
    </xf>
    <xf numFmtId="3" fontId="5" fillId="0" borderId="6" xfId="2" applyFont="1" applyFill="1" applyBorder="1" applyProtection="1">
      <protection locked="0"/>
    </xf>
    <xf numFmtId="0" fontId="5" fillId="0" borderId="0" xfId="1" applyFont="1" applyAlignment="1" applyProtection="1">
      <alignment horizontal="right"/>
      <protection locked="0"/>
    </xf>
    <xf numFmtId="3" fontId="5" fillId="0" borderId="0" xfId="2" applyFont="1" applyBorder="1" applyProtection="1">
      <protection locked="0"/>
    </xf>
    <xf numFmtId="5" fontId="5" fillId="0" borderId="5" xfId="3" applyNumberFormat="1" applyFont="1" applyFill="1" applyBorder="1" applyProtection="1">
      <protection locked="0"/>
    </xf>
    <xf numFmtId="5" fontId="5" fillId="0" borderId="0" xfId="3" applyNumberFormat="1" applyFont="1" applyFill="1" applyBorder="1" applyProtection="1">
      <protection locked="0"/>
    </xf>
    <xf numFmtId="5" fontId="5" fillId="0" borderId="6" xfId="3" applyNumberFormat="1" applyFont="1" applyFill="1" applyBorder="1" applyProtection="1">
      <protection locked="0"/>
    </xf>
    <xf numFmtId="166" fontId="5" fillId="0" borderId="0" xfId="4" applyNumberFormat="1" applyFont="1" applyAlignment="1" applyProtection="1">
      <alignment horizontal="right"/>
      <protection locked="0"/>
    </xf>
    <xf numFmtId="0" fontId="5" fillId="0" borderId="6" xfId="1" applyFont="1" applyBorder="1" applyProtection="1">
      <protection locked="0"/>
    </xf>
    <xf numFmtId="5" fontId="5" fillId="0" borderId="7" xfId="3" applyNumberFormat="1" applyFont="1" applyFill="1" applyBorder="1" applyProtection="1">
      <protection locked="0"/>
    </xf>
    <xf numFmtId="5" fontId="5" fillId="0" borderId="8" xfId="3" applyNumberFormat="1" applyFont="1" applyFill="1" applyBorder="1" applyProtection="1">
      <protection locked="0"/>
    </xf>
    <xf numFmtId="5" fontId="5" fillId="0" borderId="12" xfId="3" applyNumberFormat="1" applyFont="1" applyFill="1" applyBorder="1" applyProtection="1">
      <protection locked="0"/>
    </xf>
    <xf numFmtId="0" fontId="7" fillId="0" borderId="0" xfId="1" applyFont="1" applyProtection="1">
      <protection locked="0"/>
    </xf>
    <xf numFmtId="5" fontId="5" fillId="3" borderId="2" xfId="2" applyNumberFormat="1" applyFont="1" applyFill="1" applyBorder="1" applyProtection="1">
      <protection locked="0"/>
    </xf>
    <xf numFmtId="5" fontId="5" fillId="3" borderId="8" xfId="2" applyNumberFormat="1" applyFont="1" applyFill="1" applyBorder="1" applyProtection="1">
      <protection locked="0"/>
    </xf>
    <xf numFmtId="5" fontId="5" fillId="3" borderId="4" xfId="2" applyNumberFormat="1" applyFont="1" applyFill="1" applyBorder="1" applyProtection="1">
      <protection locked="0"/>
    </xf>
    <xf numFmtId="166" fontId="5" fillId="3" borderId="2" xfId="4" applyNumberFormat="1" applyFont="1" applyFill="1" applyBorder="1" applyAlignment="1" applyProtection="1">
      <alignment horizontal="right"/>
      <protection locked="0"/>
    </xf>
    <xf numFmtId="5" fontId="5" fillId="3" borderId="7" xfId="2" applyNumberFormat="1" applyFont="1" applyFill="1" applyBorder="1" applyProtection="1">
      <protection locked="0"/>
    </xf>
    <xf numFmtId="5" fontId="5" fillId="3" borderId="12" xfId="2" applyNumberFormat="1" applyFont="1" applyFill="1" applyBorder="1" applyProtection="1">
      <protection locked="0"/>
    </xf>
    <xf numFmtId="5" fontId="5" fillId="0" borderId="5" xfId="1" applyNumberFormat="1" applyFont="1" applyBorder="1" applyProtection="1">
      <protection locked="0"/>
    </xf>
    <xf numFmtId="5" fontId="5" fillId="0" borderId="0" xfId="1" applyNumberFormat="1" applyFont="1" applyProtection="1">
      <protection locked="0"/>
    </xf>
    <xf numFmtId="5" fontId="5" fillId="0" borderId="6" xfId="1" applyNumberFormat="1" applyFont="1" applyBorder="1" applyProtection="1">
      <protection locked="0"/>
    </xf>
    <xf numFmtId="166" fontId="5" fillId="0" borderId="0" xfId="1" applyNumberFormat="1" applyFont="1" applyAlignment="1" applyProtection="1">
      <alignment horizontal="right"/>
      <protection locked="0"/>
    </xf>
    <xf numFmtId="5" fontId="8" fillId="0" borderId="0" xfId="0" applyNumberFormat="1" applyFont="1"/>
    <xf numFmtId="5" fontId="5" fillId="4" borderId="8" xfId="2" applyNumberFormat="1" applyFont="1" applyFill="1" applyBorder="1" applyProtection="1">
      <protection locked="0"/>
    </xf>
    <xf numFmtId="5" fontId="5" fillId="5" borderId="7" xfId="2" applyNumberFormat="1" applyFont="1" applyFill="1" applyBorder="1" applyProtection="1">
      <protection locked="0"/>
    </xf>
    <xf numFmtId="5" fontId="5" fillId="5" borderId="8" xfId="2" applyNumberFormat="1" applyFont="1" applyFill="1" applyBorder="1" applyProtection="1">
      <protection locked="0"/>
    </xf>
    <xf numFmtId="5" fontId="5" fillId="5" borderId="4" xfId="2" applyNumberFormat="1" applyFont="1" applyFill="1" applyBorder="1" applyProtection="1">
      <protection locked="0"/>
    </xf>
    <xf numFmtId="166" fontId="5" fillId="6" borderId="13" xfId="4" applyNumberFormat="1" applyFont="1" applyFill="1" applyBorder="1" applyAlignment="1" applyProtection="1">
      <alignment horizontal="right"/>
      <protection locked="0"/>
    </xf>
    <xf numFmtId="5" fontId="5" fillId="0" borderId="9" xfId="1" applyNumberFormat="1" applyFont="1" applyBorder="1" applyProtection="1">
      <protection locked="0"/>
    </xf>
    <xf numFmtId="5" fontId="5" fillId="0" borderId="10" xfId="1" applyNumberFormat="1" applyFont="1" applyBorder="1" applyProtection="1">
      <protection locked="0"/>
    </xf>
    <xf numFmtId="5" fontId="5" fillId="0" borderId="11" xfId="1" applyNumberFormat="1" applyFont="1" applyBorder="1" applyProtection="1">
      <protection locked="0"/>
    </xf>
    <xf numFmtId="5" fontId="5" fillId="0" borderId="5" xfId="2" applyNumberFormat="1" applyFont="1" applyFill="1" applyBorder="1" applyProtection="1">
      <protection locked="0"/>
    </xf>
    <xf numFmtId="5" fontId="5" fillId="0" borderId="0" xfId="2" applyNumberFormat="1" applyFont="1" applyFill="1" applyBorder="1" applyProtection="1">
      <protection locked="0"/>
    </xf>
    <xf numFmtId="5" fontId="5" fillId="0" borderId="6" xfId="2" applyNumberFormat="1" applyFont="1" applyFill="1" applyBorder="1" applyProtection="1">
      <protection locked="0"/>
    </xf>
    <xf numFmtId="166" fontId="5" fillId="0" borderId="14" xfId="4" applyNumberFormat="1" applyFont="1" applyBorder="1" applyAlignment="1" applyProtection="1">
      <alignment horizontal="right"/>
      <protection locked="0"/>
    </xf>
    <xf numFmtId="166" fontId="5" fillId="0" borderId="15" xfId="4" applyNumberFormat="1" applyFont="1" applyBorder="1" applyAlignment="1" applyProtection="1">
      <alignment horizontal="right"/>
      <protection locked="0"/>
    </xf>
    <xf numFmtId="3" fontId="7" fillId="0" borderId="0" xfId="2" applyFont="1" applyFill="1" applyBorder="1" applyProtection="1">
      <protection locked="0"/>
    </xf>
    <xf numFmtId="5" fontId="5" fillId="5" borderId="2" xfId="2" applyNumberFormat="1" applyFont="1" applyFill="1" applyBorder="1" applyProtection="1">
      <protection locked="0"/>
    </xf>
    <xf numFmtId="166" fontId="5" fillId="0" borderId="16" xfId="1" applyNumberFormat="1" applyFont="1" applyBorder="1" applyAlignment="1" applyProtection="1">
      <alignment horizontal="right"/>
      <protection locked="0"/>
    </xf>
    <xf numFmtId="166" fontId="5" fillId="0" borderId="14" xfId="1" applyNumberFormat="1" applyFont="1" applyBorder="1" applyAlignment="1" applyProtection="1">
      <alignment horizontal="right"/>
      <protection locked="0"/>
    </xf>
    <xf numFmtId="5" fontId="5" fillId="3" borderId="17" xfId="2" applyNumberFormat="1" applyFont="1" applyFill="1" applyBorder="1" applyProtection="1">
      <protection locked="0"/>
    </xf>
    <xf numFmtId="5" fontId="5" fillId="3" borderId="18" xfId="2" applyNumberFormat="1" applyFont="1" applyFill="1" applyBorder="1" applyProtection="1">
      <protection locked="0"/>
    </xf>
    <xf numFmtId="166" fontId="5" fillId="3" borderId="13" xfId="4" applyNumberFormat="1" applyFont="1" applyFill="1" applyBorder="1" applyAlignment="1" applyProtection="1">
      <alignment horizontal="right"/>
      <protection locked="0"/>
    </xf>
    <xf numFmtId="164" fontId="5" fillId="0" borderId="0" xfId="1" applyNumberFormat="1" applyFont="1" applyAlignment="1" applyProtection="1">
      <alignment horizontal="center" vertical="top"/>
      <protection locked="0"/>
    </xf>
    <xf numFmtId="0" fontId="7" fillId="0" borderId="0" xfId="1" applyFont="1" applyAlignment="1" applyProtection="1">
      <alignment vertical="top" wrapText="1"/>
      <protection locked="0"/>
    </xf>
    <xf numFmtId="5" fontId="5" fillId="5" borderId="2" xfId="2" applyNumberFormat="1" applyFont="1" applyFill="1" applyBorder="1" applyAlignment="1" applyProtection="1">
      <alignment horizontal="right"/>
      <protection locked="0"/>
    </xf>
    <xf numFmtId="166" fontId="5" fillId="5" borderId="2" xfId="2" applyNumberFormat="1" applyFont="1" applyFill="1" applyBorder="1" applyAlignment="1" applyProtection="1">
      <alignment horizontal="right"/>
      <protection locked="0"/>
    </xf>
    <xf numFmtId="166" fontId="5" fillId="0" borderId="0" xfId="5" applyNumberFormat="1" applyFont="1" applyAlignment="1" applyProtection="1">
      <alignment horizontal="right"/>
      <protection locked="0"/>
    </xf>
    <xf numFmtId="0" fontId="5" fillId="0" borderId="0" xfId="1" applyFont="1" applyAlignment="1" applyProtection="1">
      <alignment wrapText="1"/>
      <protection locked="0"/>
    </xf>
    <xf numFmtId="5" fontId="5" fillId="0" borderId="8" xfId="2" applyNumberFormat="1" applyFont="1" applyFill="1" applyBorder="1" applyProtection="1">
      <protection locked="0"/>
    </xf>
    <xf numFmtId="5" fontId="5" fillId="0" borderId="12" xfId="2" applyNumberFormat="1" applyFont="1" applyFill="1" applyBorder="1" applyProtection="1">
      <protection locked="0"/>
    </xf>
    <xf numFmtId="166" fontId="5" fillId="0" borderId="8" xfId="6" applyNumberFormat="1" applyFont="1" applyBorder="1" applyAlignment="1" applyProtection="1">
      <alignment horizontal="right"/>
      <protection locked="0"/>
    </xf>
    <xf numFmtId="165" fontId="7" fillId="0" borderId="0" xfId="3" applyFont="1" applyBorder="1" applyProtection="1">
      <protection locked="0"/>
    </xf>
    <xf numFmtId="5" fontId="5" fillId="3" borderId="19" xfId="2" applyNumberFormat="1" applyFont="1" applyFill="1" applyBorder="1" applyProtection="1">
      <protection locked="0"/>
    </xf>
    <xf numFmtId="5" fontId="5" fillId="3" borderId="18" xfId="2" applyNumberFormat="1" applyFont="1" applyFill="1" applyBorder="1" applyProtection="1"/>
    <xf numFmtId="5" fontId="5" fillId="4" borderId="12" xfId="2" applyNumberFormat="1" applyFont="1" applyFill="1" applyBorder="1" applyProtection="1">
      <protection locked="0"/>
    </xf>
    <xf numFmtId="166" fontId="5" fillId="3" borderId="15" xfId="6" applyNumberFormat="1" applyFont="1" applyFill="1" applyBorder="1" applyAlignment="1" applyProtection="1">
      <alignment horizontal="right"/>
      <protection locked="0"/>
    </xf>
    <xf numFmtId="0" fontId="5" fillId="0" borderId="0" xfId="3" applyNumberFormat="1" applyFont="1" applyBorder="1" applyProtection="1">
      <protection locked="0"/>
    </xf>
    <xf numFmtId="166" fontId="5" fillId="0" borderId="0" xfId="3" applyNumberFormat="1" applyFont="1" applyFill="1" applyBorder="1" applyAlignment="1" applyProtection="1">
      <alignment horizontal="right"/>
      <protection locked="0"/>
    </xf>
    <xf numFmtId="5" fontId="5" fillId="0" borderId="2" xfId="3" applyNumberFormat="1" applyFont="1" applyFill="1" applyBorder="1" applyProtection="1">
      <protection locked="0"/>
    </xf>
    <xf numFmtId="5" fontId="5" fillId="0" borderId="3" xfId="3" applyNumberFormat="1" applyFont="1" applyFill="1" applyBorder="1" applyProtection="1">
      <protection locked="0"/>
    </xf>
    <xf numFmtId="5" fontId="5" fillId="0" borderId="4" xfId="3" applyNumberFormat="1" applyFont="1" applyFill="1" applyBorder="1" applyProtection="1">
      <protection locked="0"/>
    </xf>
    <xf numFmtId="166" fontId="5" fillId="0" borderId="13" xfId="6" applyNumberFormat="1" applyFont="1" applyBorder="1" applyAlignment="1" applyProtection="1">
      <alignment horizontal="right"/>
      <protection locked="0"/>
    </xf>
    <xf numFmtId="166" fontId="5" fillId="0" borderId="5" xfId="5" applyNumberFormat="1" applyFont="1" applyBorder="1" applyAlignment="1" applyProtection="1">
      <alignment horizontal="right"/>
      <protection locked="0"/>
    </xf>
    <xf numFmtId="0" fontId="4" fillId="0" borderId="6" xfId="1" applyFont="1" applyBorder="1" applyProtection="1">
      <protection locked="0"/>
    </xf>
    <xf numFmtId="166" fontId="5" fillId="0" borderId="5" xfId="6" applyNumberFormat="1" applyFont="1" applyBorder="1" applyAlignment="1" applyProtection="1">
      <alignment horizontal="right"/>
      <protection locked="0"/>
    </xf>
    <xf numFmtId="0" fontId="7" fillId="0" borderId="6" xfId="1" applyFont="1" applyBorder="1" applyProtection="1">
      <protection locked="0"/>
    </xf>
    <xf numFmtId="166" fontId="5" fillId="0" borderId="7" xfId="6" applyNumberFormat="1" applyFont="1" applyBorder="1" applyAlignment="1" applyProtection="1">
      <alignment horizontal="right"/>
      <protection locked="0"/>
    </xf>
    <xf numFmtId="0" fontId="7" fillId="0" borderId="0" xfId="1" applyFont="1" applyAlignment="1" applyProtection="1">
      <alignment wrapText="1"/>
      <protection locked="0"/>
    </xf>
    <xf numFmtId="166" fontId="5" fillId="5" borderId="13" xfId="2" applyNumberFormat="1" applyFont="1" applyFill="1" applyBorder="1" applyAlignment="1" applyProtection="1">
      <alignment horizontal="right"/>
      <protection locked="0"/>
    </xf>
    <xf numFmtId="5" fontId="5" fillId="0" borderId="7" xfId="2" applyNumberFormat="1" applyFont="1" applyFill="1" applyBorder="1" applyProtection="1">
      <protection locked="0"/>
    </xf>
    <xf numFmtId="5" fontId="5" fillId="0" borderId="2" xfId="2" applyNumberFormat="1" applyFont="1" applyFill="1" applyBorder="1" applyProtection="1">
      <protection locked="0"/>
    </xf>
    <xf numFmtId="5" fontId="5" fillId="0" borderId="3" xfId="2" applyNumberFormat="1" applyFont="1" applyFill="1" applyBorder="1" applyProtection="1">
      <protection locked="0"/>
    </xf>
    <xf numFmtId="5" fontId="5" fillId="0" borderId="4" xfId="2" applyNumberFormat="1" applyFont="1" applyFill="1" applyBorder="1" applyProtection="1">
      <protection locked="0"/>
    </xf>
    <xf numFmtId="5" fontId="5" fillId="5" borderId="12" xfId="2" applyNumberFormat="1" applyFont="1" applyFill="1" applyBorder="1" applyProtection="1">
      <protection locked="0"/>
    </xf>
    <xf numFmtId="166" fontId="5" fillId="6" borderId="13" xfId="6" applyNumberFormat="1" applyFont="1" applyFill="1" applyBorder="1" applyAlignment="1" applyProtection="1">
      <alignment horizontal="right"/>
      <protection locked="0"/>
    </xf>
    <xf numFmtId="166" fontId="5" fillId="0" borderId="9" xfId="5" applyNumberFormat="1" applyFont="1" applyBorder="1" applyAlignment="1" applyProtection="1">
      <alignment horizontal="right"/>
      <protection locked="0"/>
    </xf>
    <xf numFmtId="166" fontId="5" fillId="0" borderId="14" xfId="5" applyNumberFormat="1" applyFont="1" applyBorder="1" applyAlignment="1" applyProtection="1">
      <alignment horizontal="right"/>
      <protection locked="0"/>
    </xf>
    <xf numFmtId="166" fontId="5" fillId="0" borderId="14" xfId="6" applyNumberFormat="1" applyFont="1" applyBorder="1" applyAlignment="1" applyProtection="1">
      <alignment horizontal="right"/>
      <protection locked="0"/>
    </xf>
    <xf numFmtId="5" fontId="5" fillId="3" borderId="3" xfId="2" applyNumberFormat="1" applyFont="1" applyFill="1" applyBorder="1" applyProtection="1">
      <protection locked="0"/>
    </xf>
    <xf numFmtId="166" fontId="5" fillId="3" borderId="3" xfId="6" applyNumberFormat="1" applyFont="1" applyFill="1" applyBorder="1" applyAlignment="1" applyProtection="1">
      <alignment horizontal="right"/>
      <protection locked="0"/>
    </xf>
    <xf numFmtId="5" fontId="5" fillId="0" borderId="7" xfId="1" applyNumberFormat="1" applyFont="1" applyBorder="1" applyProtection="1">
      <protection locked="0"/>
    </xf>
    <xf numFmtId="5" fontId="5" fillId="5" borderId="20" xfId="3" applyNumberFormat="1" applyFont="1" applyFill="1" applyBorder="1" applyProtection="1">
      <protection locked="0"/>
    </xf>
    <xf numFmtId="5" fontId="5" fillId="5" borderId="21" xfId="3" applyNumberFormat="1" applyFont="1" applyFill="1" applyBorder="1" applyProtection="1">
      <protection locked="0"/>
    </xf>
    <xf numFmtId="5" fontId="5" fillId="5" borderId="22" xfId="3" applyNumberFormat="1" applyFont="1" applyFill="1" applyBorder="1" applyProtection="1">
      <protection locked="0"/>
    </xf>
    <xf numFmtId="166" fontId="5" fillId="6" borderId="21" xfId="6" applyNumberFormat="1" applyFont="1" applyFill="1" applyBorder="1" applyAlignment="1" applyProtection="1">
      <alignment horizontal="right"/>
      <protection locked="0"/>
    </xf>
    <xf numFmtId="41" fontId="5" fillId="0" borderId="5" xfId="1" applyNumberFormat="1" applyFont="1" applyBorder="1"/>
    <xf numFmtId="41" fontId="5" fillId="0" borderId="0" xfId="1" applyNumberFormat="1" applyFont="1"/>
    <xf numFmtId="41" fontId="5" fillId="0" borderId="23" xfId="1" applyNumberFormat="1" applyFont="1" applyBorder="1" applyProtection="1">
      <protection locked="0"/>
    </xf>
    <xf numFmtId="0" fontId="5" fillId="0" borderId="24" xfId="1" applyFont="1" applyBorder="1" applyProtection="1">
      <protection locked="0"/>
    </xf>
    <xf numFmtId="0" fontId="5" fillId="0" borderId="14" xfId="1" applyFont="1" applyBorder="1" applyProtection="1">
      <protection locked="0"/>
    </xf>
    <xf numFmtId="41" fontId="5" fillId="0" borderId="6" xfId="1" applyNumberFormat="1" applyFont="1" applyBorder="1" applyProtection="1">
      <protection locked="0"/>
    </xf>
    <xf numFmtId="41" fontId="5" fillId="0" borderId="5" xfId="1" applyNumberFormat="1" applyFont="1" applyBorder="1" applyProtection="1">
      <protection locked="0"/>
    </xf>
    <xf numFmtId="41" fontId="5" fillId="0" borderId="0" xfId="1" applyNumberFormat="1" applyFont="1" applyProtection="1">
      <protection locked="0"/>
    </xf>
    <xf numFmtId="41" fontId="5" fillId="0" borderId="6" xfId="1" applyNumberFormat="1" applyFont="1" applyBorder="1"/>
    <xf numFmtId="0" fontId="5" fillId="0" borderId="0" xfId="1" applyFont="1" applyAlignment="1" applyProtection="1">
      <alignment horizontal="center"/>
      <protection locked="0"/>
    </xf>
    <xf numFmtId="41" fontId="5" fillId="0" borderId="25" xfId="1" applyNumberFormat="1" applyFont="1" applyBorder="1" applyProtection="1">
      <protection locked="0"/>
    </xf>
    <xf numFmtId="41" fontId="5" fillId="0" borderId="26" xfId="1" applyNumberFormat="1" applyFont="1" applyBorder="1" applyProtection="1">
      <protection locked="0"/>
    </xf>
    <xf numFmtId="41" fontId="5" fillId="0" borderId="27" xfId="1" applyNumberFormat="1" applyFont="1" applyBorder="1" applyProtection="1">
      <protection locked="0"/>
    </xf>
    <xf numFmtId="166" fontId="5" fillId="0" borderId="28" xfId="6" applyNumberFormat="1" applyFont="1" applyBorder="1" applyAlignment="1" applyProtection="1">
      <alignment horizontal="right"/>
      <protection locked="0"/>
    </xf>
    <xf numFmtId="41" fontId="5" fillId="0" borderId="26" xfId="1" applyNumberFormat="1" applyFont="1" applyBorder="1"/>
    <xf numFmtId="41" fontId="5" fillId="0" borderId="27" xfId="1" applyNumberFormat="1" applyFont="1" applyBorder="1"/>
    <xf numFmtId="166" fontId="5" fillId="0" borderId="0" xfId="6" applyNumberFormat="1" applyFont="1" applyAlignment="1" applyProtection="1">
      <alignment horizontal="right"/>
      <protection locked="0"/>
    </xf>
    <xf numFmtId="0" fontId="5" fillId="7" borderId="0" xfId="1" applyFont="1" applyFill="1" applyAlignment="1" applyProtection="1">
      <alignment horizontal="left"/>
      <protection locked="0"/>
    </xf>
    <xf numFmtId="0" fontId="5" fillId="7" borderId="0" xfId="1" applyFont="1" applyFill="1" applyProtection="1">
      <protection locked="0"/>
    </xf>
    <xf numFmtId="41" fontId="5" fillId="7" borderId="0" xfId="1" applyNumberFormat="1" applyFont="1" applyFill="1" applyProtection="1">
      <protection locked="0"/>
    </xf>
    <xf numFmtId="0" fontId="5" fillId="8" borderId="0" xfId="1" applyFont="1" applyFill="1" applyAlignment="1" applyProtection="1">
      <alignment horizontal="left"/>
      <protection locked="0"/>
    </xf>
    <xf numFmtId="0" fontId="5" fillId="8" borderId="0" xfId="1" applyFont="1" applyFill="1" applyProtection="1">
      <protection locked="0"/>
    </xf>
    <xf numFmtId="41" fontId="5" fillId="8" borderId="0" xfId="1" applyNumberFormat="1" applyFont="1" applyFill="1" applyProtection="1">
      <protection locked="0"/>
    </xf>
  </cellXfs>
  <cellStyles count="7">
    <cellStyle name="Comma0" xfId="2" xr:uid="{E1035064-D057-4109-854F-4A76F2E2FA8B}"/>
    <cellStyle name="Currency0" xfId="3" xr:uid="{59A5F4C5-12D7-4231-9744-1C8F42C5074D}"/>
    <cellStyle name="Normal" xfId="0" builtinId="0"/>
    <cellStyle name="Normal 20 8" xfId="1" xr:uid="{47CA982E-CB0D-4347-A335-E5EF21020CEC}"/>
    <cellStyle name="Normal 29 8" xfId="5" xr:uid="{DA82777A-5379-4492-AFAD-DB99F68CEBBE}"/>
    <cellStyle name="Percent 25 8" xfId="4" xr:uid="{781D3F24-7750-44F0-8FBF-32BC872F369D}"/>
    <cellStyle name="Percent 28 8" xfId="6" xr:uid="{DEF29D21-112A-4B4A-894E-D5E9BE2168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idgedale%20(4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Forecast"/>
      <sheetName val="Forecast Vs Actual"/>
      <sheetName val="Revision"/>
      <sheetName val="Summary"/>
      <sheetName val="Note Calc"/>
      <sheetName val="Tax"/>
      <sheetName val="Taxes Balancing Sheet"/>
      <sheetName val="Levy Analysis"/>
      <sheetName val="SFPR"/>
      <sheetName val="Staffing"/>
      <sheetName val="Students"/>
      <sheetName val="Graph"/>
      <sheetName val="Submit"/>
      <sheetName val="SM1"/>
      <sheetName val="USASFF"/>
      <sheetName val="Prior-CSV"/>
    </sheetNames>
    <sheetDataSet>
      <sheetData sheetId="0">
        <row r="40">
          <cell r="A40" t="str">
            <v>RIDGEDALE LOCAL SCHOOL DISTRICT</v>
          </cell>
        </row>
        <row r="47">
          <cell r="A47">
            <v>2025</v>
          </cell>
          <cell r="B47">
            <v>2026</v>
          </cell>
          <cell r="C47">
            <v>2027</v>
          </cell>
          <cell r="D47">
            <v>2028</v>
          </cell>
          <cell r="E47">
            <v>2029</v>
          </cell>
        </row>
        <row r="49">
          <cell r="A49">
            <v>2024</v>
          </cell>
        </row>
        <row r="50">
          <cell r="A50">
            <v>2023</v>
          </cell>
        </row>
        <row r="51">
          <cell r="A51">
            <v>2022</v>
          </cell>
        </row>
        <row r="54">
          <cell r="A54" t="str">
            <v>Forecasted Fiscal Year Ending June 30, 2025 through 2029</v>
          </cell>
        </row>
        <row r="59">
          <cell r="D59" t="str">
            <v>Marion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27">
          <cell r="F27">
            <v>3314472</v>
          </cell>
          <cell r="G27">
            <v>3391746</v>
          </cell>
          <cell r="H27">
            <v>3181261</v>
          </cell>
          <cell r="I27">
            <v>3010998</v>
          </cell>
          <cell r="J27">
            <v>3081378</v>
          </cell>
        </row>
        <row r="37"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42">
          <cell r="F42">
            <v>0</v>
          </cell>
          <cell r="G42">
            <v>0</v>
          </cell>
          <cell r="H42">
            <v>339270</v>
          </cell>
          <cell r="I42">
            <v>575034</v>
          </cell>
          <cell r="J42">
            <v>575034</v>
          </cell>
        </row>
        <row r="49"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60">
          <cell r="F60">
            <v>1200518</v>
          </cell>
          <cell r="G60">
            <v>1216560</v>
          </cell>
          <cell r="H60">
            <v>1194864</v>
          </cell>
          <cell r="I60">
            <v>1174190</v>
          </cell>
          <cell r="J60">
            <v>1194540</v>
          </cell>
        </row>
        <row r="74">
          <cell r="F74">
            <v>1096362.0899999999</v>
          </cell>
          <cell r="G74">
            <v>1107326</v>
          </cell>
          <cell r="H74">
            <v>1118400</v>
          </cell>
          <cell r="I74">
            <v>1129584</v>
          </cell>
          <cell r="J74">
            <v>1140879</v>
          </cell>
        </row>
        <row r="89">
          <cell r="F89">
            <v>3846143</v>
          </cell>
          <cell r="G89">
            <v>3846768</v>
          </cell>
          <cell r="H89">
            <v>3847401</v>
          </cell>
          <cell r="I89">
            <v>3848044</v>
          </cell>
          <cell r="J89">
            <v>3848696</v>
          </cell>
        </row>
        <row r="100">
          <cell r="F100">
            <v>445813.61000000004</v>
          </cell>
          <cell r="G100">
            <v>376863.35000000003</v>
          </cell>
          <cell r="H100">
            <v>376863.35000000003</v>
          </cell>
          <cell r="I100">
            <v>376863.35000000003</v>
          </cell>
          <cell r="J100">
            <v>376863.35000000003</v>
          </cell>
        </row>
        <row r="106"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49">
          <cell r="F149">
            <v>450358</v>
          </cell>
          <cell r="G149">
            <v>457685</v>
          </cell>
          <cell r="H149">
            <v>438084</v>
          </cell>
          <cell r="I149">
            <v>408555</v>
          </cell>
          <cell r="J149">
            <v>416993</v>
          </cell>
        </row>
        <row r="165">
          <cell r="F165">
            <v>580566</v>
          </cell>
          <cell r="G165">
            <v>566578.19999999995</v>
          </cell>
          <cell r="H165">
            <v>565586.97600000002</v>
          </cell>
          <cell r="I165">
            <v>564717.51647999999</v>
          </cell>
          <cell r="J165">
            <v>563971.04615039995</v>
          </cell>
        </row>
        <row r="180">
          <cell r="F180">
            <v>352070.47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</row>
        <row r="188"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</row>
        <row r="189">
          <cell r="F189">
            <v>0</v>
          </cell>
          <cell r="G189">
            <v>0</v>
          </cell>
          <cell r="J189">
            <v>0</v>
          </cell>
        </row>
        <row r="196">
          <cell r="F196">
            <v>21252</v>
          </cell>
          <cell r="G196">
            <v>21252</v>
          </cell>
          <cell r="H196">
            <v>21252</v>
          </cell>
          <cell r="I196">
            <v>21252</v>
          </cell>
          <cell r="J196">
            <v>21252</v>
          </cell>
        </row>
        <row r="217">
          <cell r="F217">
            <v>4942866.9000000004</v>
          </cell>
          <cell r="G217">
            <v>5125445.3499999996</v>
          </cell>
          <cell r="H217">
            <v>5313883.37</v>
          </cell>
          <cell r="I217">
            <v>5509627.1600000001</v>
          </cell>
          <cell r="J217">
            <v>5712926.5099999998</v>
          </cell>
        </row>
        <row r="288">
          <cell r="F288">
            <v>2273911</v>
          </cell>
          <cell r="G288">
            <v>2414543</v>
          </cell>
          <cell r="H288">
            <v>2565756</v>
          </cell>
          <cell r="I288">
            <v>2727667</v>
          </cell>
          <cell r="J288">
            <v>2901103</v>
          </cell>
        </row>
        <row r="304">
          <cell r="F304">
            <v>1577498.37</v>
          </cell>
          <cell r="G304">
            <v>2167181.9139999999</v>
          </cell>
          <cell r="H304">
            <v>2029877.7922799999</v>
          </cell>
          <cell r="I304">
            <v>2014745.6481256001</v>
          </cell>
          <cell r="J304">
            <v>2062487.841088112</v>
          </cell>
        </row>
        <row r="317">
          <cell r="F317">
            <v>458679.18</v>
          </cell>
          <cell r="G317">
            <v>467852.42359999998</v>
          </cell>
          <cell r="H317">
            <v>477209.97207199998</v>
          </cell>
          <cell r="I317">
            <v>486753.73151343997</v>
          </cell>
          <cell r="J317">
            <v>496488.66614370875</v>
          </cell>
        </row>
        <row r="329">
          <cell r="F329">
            <v>41274</v>
          </cell>
          <cell r="G329">
            <v>162512</v>
          </cell>
          <cell r="H329">
            <v>43787</v>
          </cell>
          <cell r="I329">
            <v>171101</v>
          </cell>
          <cell r="J329">
            <v>46454</v>
          </cell>
        </row>
        <row r="338"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</row>
        <row r="339"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</row>
        <row r="340"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</row>
        <row r="341"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</row>
        <row r="342">
          <cell r="G342">
            <v>0</v>
          </cell>
          <cell r="H342">
            <v>0</v>
          </cell>
          <cell r="I342">
            <v>0</v>
          </cell>
          <cell r="J342">
            <v>0</v>
          </cell>
        </row>
        <row r="349">
          <cell r="F349">
            <v>0</v>
          </cell>
        </row>
        <row r="354"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</row>
        <row r="366">
          <cell r="F366">
            <v>179498</v>
          </cell>
          <cell r="G366">
            <v>183088</v>
          </cell>
          <cell r="H366">
            <v>186750</v>
          </cell>
          <cell r="I366">
            <v>190485</v>
          </cell>
          <cell r="J366">
            <v>194294</v>
          </cell>
        </row>
        <row r="375">
          <cell r="F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</row>
        <row r="376">
          <cell r="F376">
            <v>0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</row>
        <row r="381"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</row>
        <row r="390">
          <cell r="F390">
            <v>50000</v>
          </cell>
          <cell r="G390">
            <v>50000</v>
          </cell>
          <cell r="H390">
            <v>50000</v>
          </cell>
          <cell r="I390">
            <v>50000</v>
          </cell>
          <cell r="J390">
            <v>50000</v>
          </cell>
        </row>
        <row r="394"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5"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6"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7">
          <cell r="F397">
            <v>0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</row>
        <row r="398">
          <cell r="F398">
            <v>0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</row>
        <row r="399"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0">
          <cell r="F400">
            <v>0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</row>
        <row r="401"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</row>
        <row r="415">
          <cell r="C415">
            <v>47</v>
          </cell>
          <cell r="D415">
            <v>47</v>
          </cell>
          <cell r="E415">
            <v>47</v>
          </cell>
          <cell r="F415">
            <v>51</v>
          </cell>
          <cell r="G415">
            <v>53</v>
          </cell>
          <cell r="H415">
            <v>50</v>
          </cell>
          <cell r="I415">
            <v>48</v>
          </cell>
          <cell r="J415">
            <v>48</v>
          </cell>
        </row>
        <row r="416">
          <cell r="C416">
            <v>544</v>
          </cell>
          <cell r="D416">
            <v>546</v>
          </cell>
          <cell r="E416">
            <v>544</v>
          </cell>
          <cell r="F416">
            <v>548</v>
          </cell>
          <cell r="G416">
            <v>549</v>
          </cell>
          <cell r="H416">
            <v>564</v>
          </cell>
          <cell r="I416">
            <v>554</v>
          </cell>
          <cell r="J416">
            <v>547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">
          <cell r="A1" t="str">
            <v>Line</v>
          </cell>
          <cell r="B1">
            <v>2022</v>
          </cell>
          <cell r="C1">
            <v>2023</v>
          </cell>
          <cell r="D1">
            <v>2024</v>
          </cell>
          <cell r="E1" t="str">
            <v>Avg Chg</v>
          </cell>
        </row>
        <row r="2">
          <cell r="A2">
            <v>1.01</v>
          </cell>
          <cell r="B2">
            <v>2881003</v>
          </cell>
          <cell r="C2">
            <v>3205098</v>
          </cell>
          <cell r="D2">
            <v>3267358</v>
          </cell>
          <cell r="E2">
            <v>6.6</v>
          </cell>
        </row>
        <row r="3">
          <cell r="A3">
            <v>1.02</v>
          </cell>
          <cell r="B3">
            <v>1064489</v>
          </cell>
          <cell r="C3">
            <v>1191806</v>
          </cell>
          <cell r="D3">
            <v>1204397</v>
          </cell>
          <cell r="E3">
            <v>6.5</v>
          </cell>
        </row>
        <row r="4">
          <cell r="A4">
            <v>1.03</v>
          </cell>
          <cell r="B4">
            <v>653062</v>
          </cell>
          <cell r="C4">
            <v>1029401</v>
          </cell>
          <cell r="D4">
            <v>1033317</v>
          </cell>
          <cell r="E4">
            <v>29</v>
          </cell>
        </row>
        <row r="5">
          <cell r="A5">
            <v>1.0349999999999999</v>
          </cell>
          <cell r="B5">
            <v>3027008</v>
          </cell>
          <cell r="C5">
            <v>3167403</v>
          </cell>
          <cell r="D5">
            <v>3575111</v>
          </cell>
          <cell r="E5">
            <v>8.8000000000000007</v>
          </cell>
        </row>
        <row r="6">
          <cell r="A6">
            <v>1.04</v>
          </cell>
          <cell r="B6">
            <v>272819</v>
          </cell>
          <cell r="C6">
            <v>312775</v>
          </cell>
          <cell r="D6">
            <v>405911</v>
          </cell>
          <cell r="E6">
            <v>22.2</v>
          </cell>
        </row>
        <row r="7">
          <cell r="A7">
            <v>1.0449999999999999</v>
          </cell>
          <cell r="E7">
            <v>0</v>
          </cell>
        </row>
        <row r="8">
          <cell r="A8">
            <v>1.05</v>
          </cell>
          <cell r="B8">
            <v>415293</v>
          </cell>
          <cell r="C8">
            <v>430294</v>
          </cell>
          <cell r="D8">
            <v>451899</v>
          </cell>
          <cell r="E8">
            <v>4.3</v>
          </cell>
        </row>
        <row r="9">
          <cell r="A9">
            <v>1.06</v>
          </cell>
          <cell r="B9">
            <v>297361</v>
          </cell>
          <cell r="C9">
            <v>437387</v>
          </cell>
          <cell r="D9">
            <v>577060</v>
          </cell>
          <cell r="E9">
            <v>39.5</v>
          </cell>
        </row>
        <row r="10">
          <cell r="A10">
            <v>1.07</v>
          </cell>
          <cell r="B10">
            <v>8611035</v>
          </cell>
          <cell r="C10">
            <v>9774163</v>
          </cell>
          <cell r="D10">
            <v>10515054</v>
          </cell>
          <cell r="E10">
            <v>10.5</v>
          </cell>
        </row>
        <row r="11">
          <cell r="A11">
            <v>2.0099999999999998</v>
          </cell>
          <cell r="E11">
            <v>0</v>
          </cell>
        </row>
        <row r="12">
          <cell r="A12">
            <v>2.02</v>
          </cell>
          <cell r="E12">
            <v>0</v>
          </cell>
        </row>
        <row r="13">
          <cell r="A13">
            <v>2.04</v>
          </cell>
          <cell r="E13">
            <v>0</v>
          </cell>
        </row>
        <row r="14">
          <cell r="A14">
            <v>2.0499999999999998</v>
          </cell>
          <cell r="E14">
            <v>0</v>
          </cell>
        </row>
        <row r="15">
          <cell r="A15">
            <v>2.06</v>
          </cell>
          <cell r="B15">
            <v>15647</v>
          </cell>
          <cell r="C15">
            <v>10763</v>
          </cell>
          <cell r="D15">
            <v>21252</v>
          </cell>
          <cell r="E15">
            <v>33.1</v>
          </cell>
        </row>
        <row r="16">
          <cell r="A16">
            <v>2.0699999999999998</v>
          </cell>
          <cell r="B16">
            <v>15647</v>
          </cell>
          <cell r="C16">
            <v>10763</v>
          </cell>
          <cell r="D16">
            <v>21252</v>
          </cell>
          <cell r="E16">
            <v>33.1</v>
          </cell>
        </row>
        <row r="17">
          <cell r="A17">
            <v>2.08</v>
          </cell>
          <cell r="B17">
            <v>8626682</v>
          </cell>
          <cell r="C17">
            <v>9784927</v>
          </cell>
          <cell r="D17">
            <v>10536306</v>
          </cell>
          <cell r="E17">
            <v>10.6</v>
          </cell>
        </row>
        <row r="18">
          <cell r="A18">
            <v>3.01</v>
          </cell>
          <cell r="B18">
            <v>3706564</v>
          </cell>
          <cell r="C18">
            <v>4418425</v>
          </cell>
          <cell r="D18">
            <v>4821142</v>
          </cell>
          <cell r="E18">
            <v>14.2</v>
          </cell>
        </row>
        <row r="19">
          <cell r="A19">
            <v>3.02</v>
          </cell>
          <cell r="B19">
            <v>1898919</v>
          </cell>
          <cell r="C19">
            <v>1854570</v>
          </cell>
          <cell r="D19">
            <v>2118318</v>
          </cell>
          <cell r="E19">
            <v>5.9</v>
          </cell>
        </row>
        <row r="20">
          <cell r="A20">
            <v>3.03</v>
          </cell>
          <cell r="B20">
            <v>1168075</v>
          </cell>
          <cell r="C20">
            <v>1290090</v>
          </cell>
          <cell r="D20">
            <v>1332506</v>
          </cell>
          <cell r="E20">
            <v>6.9</v>
          </cell>
        </row>
        <row r="21">
          <cell r="A21">
            <v>3.04</v>
          </cell>
          <cell r="B21">
            <v>323984</v>
          </cell>
          <cell r="C21">
            <v>388896</v>
          </cell>
          <cell r="D21">
            <v>459502</v>
          </cell>
          <cell r="E21">
            <v>19.100000000000001</v>
          </cell>
        </row>
        <row r="22">
          <cell r="A22">
            <v>3.05</v>
          </cell>
          <cell r="B22">
            <v>333200</v>
          </cell>
          <cell r="C22">
            <v>222674</v>
          </cell>
          <cell r="D22">
            <v>91722</v>
          </cell>
          <cell r="E22">
            <v>-46</v>
          </cell>
        </row>
        <row r="23">
          <cell r="A23">
            <v>3.06</v>
          </cell>
          <cell r="E23">
            <v>0</v>
          </cell>
        </row>
        <row r="24">
          <cell r="A24">
            <v>4.01</v>
          </cell>
          <cell r="E24">
            <v>0</v>
          </cell>
        </row>
        <row r="25">
          <cell r="A25">
            <v>4.0199999999999996</v>
          </cell>
          <cell r="E25">
            <v>0</v>
          </cell>
        </row>
        <row r="26">
          <cell r="A26">
            <v>4.03</v>
          </cell>
          <cell r="E26">
            <v>0</v>
          </cell>
        </row>
        <row r="27">
          <cell r="A27">
            <v>4.04</v>
          </cell>
          <cell r="E27">
            <v>0</v>
          </cell>
        </row>
        <row r="28">
          <cell r="A28">
            <v>4.05</v>
          </cell>
          <cell r="E28">
            <v>0</v>
          </cell>
        </row>
        <row r="29">
          <cell r="A29">
            <v>4.0549999999999997</v>
          </cell>
          <cell r="E29">
            <v>0</v>
          </cell>
        </row>
        <row r="30">
          <cell r="A30">
            <v>4.0599999999999996</v>
          </cell>
          <cell r="E30">
            <v>0</v>
          </cell>
        </row>
        <row r="31">
          <cell r="A31">
            <v>4.3</v>
          </cell>
          <cell r="B31">
            <v>163915</v>
          </cell>
          <cell r="C31">
            <v>182012</v>
          </cell>
          <cell r="D31">
            <v>175978</v>
          </cell>
          <cell r="E31">
            <v>3.9</v>
          </cell>
        </row>
        <row r="32">
          <cell r="A32">
            <v>4.5</v>
          </cell>
          <cell r="B32">
            <v>7594657</v>
          </cell>
          <cell r="C32">
            <v>8356667</v>
          </cell>
          <cell r="D32">
            <v>8999168</v>
          </cell>
          <cell r="E32">
            <v>8.9</v>
          </cell>
        </row>
        <row r="33">
          <cell r="A33">
            <v>5.01</v>
          </cell>
          <cell r="E33">
            <v>0</v>
          </cell>
        </row>
        <row r="34">
          <cell r="A34">
            <v>5.0199999999999996</v>
          </cell>
          <cell r="E34">
            <v>0</v>
          </cell>
        </row>
        <row r="35">
          <cell r="A35">
            <v>5.03</v>
          </cell>
          <cell r="E35">
            <v>0</v>
          </cell>
        </row>
        <row r="36">
          <cell r="A36">
            <v>5.04</v>
          </cell>
          <cell r="E36">
            <v>0</v>
          </cell>
        </row>
        <row r="37">
          <cell r="A37">
            <v>5.05</v>
          </cell>
          <cell r="B37">
            <v>7594657</v>
          </cell>
          <cell r="C37">
            <v>8356667</v>
          </cell>
          <cell r="D37">
            <v>8999168</v>
          </cell>
          <cell r="E37">
            <v>8.9</v>
          </cell>
        </row>
        <row r="38">
          <cell r="A38">
            <v>6.01</v>
          </cell>
          <cell r="B38">
            <v>1032025</v>
          </cell>
          <cell r="C38">
            <v>1428260</v>
          </cell>
          <cell r="D38">
            <v>1537138</v>
          </cell>
          <cell r="E38">
            <v>23</v>
          </cell>
        </row>
        <row r="39">
          <cell r="A39">
            <v>7.01</v>
          </cell>
          <cell r="B39">
            <v>1369668</v>
          </cell>
          <cell r="C39">
            <v>2401693</v>
          </cell>
          <cell r="D39">
            <v>3829953</v>
          </cell>
          <cell r="E39">
            <v>67.400000000000006</v>
          </cell>
        </row>
        <row r="40">
          <cell r="A40">
            <v>7.02</v>
          </cell>
          <cell r="B40">
            <v>2401693</v>
          </cell>
          <cell r="C40">
            <v>3829953</v>
          </cell>
          <cell r="D40">
            <v>5367091</v>
          </cell>
          <cell r="E40">
            <v>49.8</v>
          </cell>
        </row>
        <row r="41">
          <cell r="A41">
            <v>8.01</v>
          </cell>
          <cell r="B41">
            <v>145038</v>
          </cell>
          <cell r="C41">
            <v>77152</v>
          </cell>
          <cell r="D41">
            <v>33989</v>
          </cell>
          <cell r="E41">
            <v>-51.4</v>
          </cell>
        </row>
        <row r="42">
          <cell r="A42">
            <v>9.01</v>
          </cell>
          <cell r="E42">
            <v>0</v>
          </cell>
        </row>
        <row r="43">
          <cell r="A43">
            <v>9.02</v>
          </cell>
          <cell r="E43">
            <v>0</v>
          </cell>
        </row>
        <row r="44">
          <cell r="A44">
            <v>9.0299999999999994</v>
          </cell>
          <cell r="E44">
            <v>0</v>
          </cell>
        </row>
        <row r="45">
          <cell r="A45">
            <v>9.0399999999999991</v>
          </cell>
          <cell r="E45">
            <v>0</v>
          </cell>
        </row>
        <row r="46">
          <cell r="A46">
            <v>9.0449999999999999</v>
          </cell>
          <cell r="E46">
            <v>0</v>
          </cell>
        </row>
        <row r="47">
          <cell r="A47">
            <v>9.0500000000000007</v>
          </cell>
          <cell r="E47">
            <v>0</v>
          </cell>
        </row>
        <row r="48">
          <cell r="A48">
            <v>9.06</v>
          </cell>
          <cell r="E48">
            <v>0</v>
          </cell>
        </row>
        <row r="49">
          <cell r="A49">
            <v>9.07</v>
          </cell>
          <cell r="E49">
            <v>0</v>
          </cell>
        </row>
        <row r="50">
          <cell r="A50">
            <v>9.08</v>
          </cell>
          <cell r="E50">
            <v>0</v>
          </cell>
        </row>
        <row r="51">
          <cell r="A51">
            <v>10.01</v>
          </cell>
          <cell r="E51">
            <v>0</v>
          </cell>
        </row>
        <row r="52">
          <cell r="A52">
            <v>11.01</v>
          </cell>
          <cell r="E52">
            <v>0</v>
          </cell>
        </row>
        <row r="53">
          <cell r="A53">
            <v>11.02</v>
          </cell>
          <cell r="E53">
            <v>0</v>
          </cell>
        </row>
        <row r="54">
          <cell r="A54">
            <v>11.3</v>
          </cell>
          <cell r="E54">
            <v>0</v>
          </cell>
        </row>
        <row r="55">
          <cell r="A55">
            <v>12.01</v>
          </cell>
          <cell r="E55">
            <v>0</v>
          </cell>
        </row>
        <row r="56">
          <cell r="A56">
            <v>13.01</v>
          </cell>
          <cell r="E56">
            <v>0</v>
          </cell>
        </row>
        <row r="57">
          <cell r="A57">
            <v>13.02</v>
          </cell>
          <cell r="E57">
            <v>0</v>
          </cell>
        </row>
        <row r="58">
          <cell r="A58">
            <v>13.03</v>
          </cell>
          <cell r="E58">
            <v>0</v>
          </cell>
        </row>
        <row r="59">
          <cell r="A59">
            <v>14.01</v>
          </cell>
          <cell r="E59">
            <v>0</v>
          </cell>
        </row>
        <row r="60">
          <cell r="A60">
            <v>15.01</v>
          </cell>
          <cell r="E60">
            <v>0</v>
          </cell>
        </row>
        <row r="61">
          <cell r="A61">
            <v>20.010000000000002</v>
          </cell>
          <cell r="E61">
            <v>0</v>
          </cell>
        </row>
        <row r="62">
          <cell r="A62">
            <v>20.015000000000001</v>
          </cell>
          <cell r="E62">
            <v>0</v>
          </cell>
        </row>
        <row r="63">
          <cell r="A63">
            <v>21.01</v>
          </cell>
          <cell r="E63">
            <v>0</v>
          </cell>
        </row>
        <row r="64">
          <cell r="A64">
            <v>21.02</v>
          </cell>
          <cell r="E64">
            <v>0</v>
          </cell>
        </row>
        <row r="65">
          <cell r="A65">
            <v>21.03</v>
          </cell>
          <cell r="E65">
            <v>0</v>
          </cell>
        </row>
        <row r="66">
          <cell r="A66">
            <v>21.04</v>
          </cell>
          <cell r="E66">
            <v>0</v>
          </cell>
        </row>
        <row r="67">
          <cell r="A67">
            <v>21.05</v>
          </cell>
          <cell r="E67">
            <v>0</v>
          </cell>
        </row>
        <row r="68">
          <cell r="A68">
            <v>21.06</v>
          </cell>
          <cell r="E68">
            <v>0</v>
          </cell>
        </row>
      </sheetData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3ED97-8D7A-4214-8776-81E01D0204D5}">
  <dimension ref="A1:K97"/>
  <sheetViews>
    <sheetView tabSelected="1" workbookViewId="0">
      <selection activeCell="H3" sqref="H3"/>
    </sheetView>
  </sheetViews>
  <sheetFormatPr defaultRowHeight="14.4"/>
  <cols>
    <col min="1" max="1" width="36.44140625" bestFit="1" customWidth="1"/>
    <col min="2" max="2" width="50.44140625" bestFit="1" customWidth="1"/>
    <col min="3" max="3" width="11.88671875" bestFit="1" customWidth="1"/>
    <col min="4" max="4" width="11.77734375" bestFit="1" customWidth="1"/>
    <col min="5" max="5" width="12.88671875" bestFit="1" customWidth="1"/>
    <col min="6" max="6" width="8.44140625" bestFit="1" customWidth="1"/>
    <col min="7" max="11" width="12.88671875" bestFit="1" customWidth="1"/>
  </cols>
  <sheetData>
    <row r="1" spans="1:11" ht="21">
      <c r="A1" s="1" t="str">
        <f>+[1]Cover!A40</f>
        <v>RIDGEDALE LOCAL SCHOOL DISTRICT</v>
      </c>
      <c r="B1" s="2"/>
      <c r="C1" s="3"/>
      <c r="D1" s="4"/>
      <c r="E1" s="4"/>
      <c r="F1" s="4"/>
      <c r="G1" s="2"/>
      <c r="H1" s="2"/>
      <c r="I1" s="2"/>
      <c r="J1" s="2"/>
      <c r="K1" s="2"/>
    </row>
    <row r="2" spans="1:11" ht="15.6">
      <c r="A2" s="5" t="str">
        <f>+[1]Cover!D59&amp;" County"</f>
        <v>Marion County</v>
      </c>
      <c r="B2" s="6"/>
      <c r="C2" s="7"/>
      <c r="D2" s="8"/>
      <c r="E2" s="8"/>
      <c r="F2" s="8"/>
      <c r="G2" s="6"/>
      <c r="H2" s="6"/>
      <c r="I2" s="6"/>
      <c r="J2" s="6"/>
      <c r="K2" s="6"/>
    </row>
    <row r="3" spans="1:11" ht="15.6">
      <c r="A3" s="6" t="s">
        <v>0</v>
      </c>
      <c r="B3" s="6"/>
      <c r="C3" s="9"/>
      <c r="D3" s="6"/>
      <c r="E3" s="6"/>
      <c r="F3" s="6"/>
      <c r="G3" s="6"/>
      <c r="H3" s="6"/>
      <c r="I3" s="6"/>
      <c r="J3" s="6"/>
      <c r="K3" s="6"/>
    </row>
    <row r="4" spans="1:11" ht="15.6">
      <c r="A4" s="6" t="str">
        <f>"For the Fiscal Years Ended June 30, "&amp;[1]Cover!A51&amp;", "&amp;[1]Cover!A50&amp;", "&amp;[1]Cover!A49</f>
        <v>For the Fiscal Years Ended June 30, 2022, 2023, 2024</v>
      </c>
      <c r="B4" s="6"/>
      <c r="C4" s="9"/>
      <c r="D4" s="6"/>
      <c r="E4" s="6"/>
      <c r="F4" s="6"/>
      <c r="G4" s="6"/>
      <c r="H4" s="6"/>
      <c r="I4" s="6"/>
      <c r="J4" s="6"/>
      <c r="K4" s="6"/>
    </row>
    <row r="5" spans="1:11" ht="15.6">
      <c r="A5" s="6" t="str">
        <f>[1]Cover!A54</f>
        <v>Forecasted Fiscal Year Ending June 30, 2025 through 2029</v>
      </c>
      <c r="B5" s="6"/>
      <c r="C5" s="9"/>
      <c r="D5" s="6"/>
      <c r="E5" s="6"/>
      <c r="F5" s="6"/>
      <c r="G5" s="6"/>
      <c r="H5" s="6"/>
      <c r="I5" s="6"/>
      <c r="J5" s="6"/>
      <c r="K5" s="6"/>
    </row>
    <row r="6" spans="1:11" ht="15.6">
      <c r="A6" s="10"/>
      <c r="B6" s="6"/>
      <c r="C6" s="9"/>
      <c r="D6" s="6"/>
      <c r="E6" s="6"/>
      <c r="F6" s="6"/>
      <c r="G6" s="6"/>
      <c r="H6" s="6"/>
      <c r="I6" s="6"/>
      <c r="J6" s="6"/>
      <c r="K6" s="6"/>
    </row>
    <row r="7" spans="1:11" ht="16.2" thickBot="1">
      <c r="A7" s="11"/>
      <c r="B7" s="12"/>
      <c r="C7" s="13" t="s">
        <v>1</v>
      </c>
      <c r="D7" s="14"/>
      <c r="E7" s="15"/>
      <c r="F7" s="16"/>
      <c r="G7" s="13" t="s">
        <v>2</v>
      </c>
      <c r="H7" s="14"/>
      <c r="I7" s="14"/>
      <c r="J7" s="14"/>
      <c r="K7" s="15"/>
    </row>
    <row r="8" spans="1:11" ht="15.6">
      <c r="A8" s="17" t="s">
        <v>3</v>
      </c>
      <c r="B8" s="18"/>
      <c r="C8" s="19" t="s">
        <v>4</v>
      </c>
      <c r="D8" s="20" t="s">
        <v>5</v>
      </c>
      <c r="E8" s="21" t="s">
        <v>5</v>
      </c>
      <c r="F8" s="22" t="s">
        <v>6</v>
      </c>
      <c r="G8" s="19" t="s">
        <v>5</v>
      </c>
      <c r="H8" s="20" t="s">
        <v>5</v>
      </c>
      <c r="I8" s="20" t="s">
        <v>5</v>
      </c>
      <c r="J8" s="20" t="s">
        <v>5</v>
      </c>
      <c r="K8" s="21" t="s">
        <v>5</v>
      </c>
    </row>
    <row r="9" spans="1:11" ht="15.6">
      <c r="A9" s="23" t="s">
        <v>3</v>
      </c>
      <c r="B9" s="24"/>
      <c r="C9" s="19">
        <f>+[1]USASFF!B1</f>
        <v>2022</v>
      </c>
      <c r="D9" s="20">
        <f>+[1]USASFF!C1</f>
        <v>2023</v>
      </c>
      <c r="E9" s="21">
        <f>+[1]USASFF!D1</f>
        <v>2024</v>
      </c>
      <c r="F9" s="22" t="s">
        <v>7</v>
      </c>
      <c r="G9" s="19">
        <f>+[1]Cover!A47</f>
        <v>2025</v>
      </c>
      <c r="H9" s="20">
        <f>+[1]Cover!B47</f>
        <v>2026</v>
      </c>
      <c r="I9" s="20">
        <f>+[1]Cover!C47</f>
        <v>2027</v>
      </c>
      <c r="J9" s="20">
        <f>+[1]Cover!D47</f>
        <v>2028</v>
      </c>
      <c r="K9" s="21">
        <f>+[1]Cover!E47</f>
        <v>2029</v>
      </c>
    </row>
    <row r="10" spans="1:11" ht="15.6">
      <c r="A10" s="25"/>
      <c r="B10" s="26"/>
      <c r="C10" s="27"/>
      <c r="D10" s="28"/>
      <c r="E10" s="29"/>
      <c r="F10" s="30"/>
      <c r="G10" s="27"/>
      <c r="H10" s="28"/>
      <c r="I10" s="28"/>
      <c r="J10" s="28"/>
      <c r="K10" s="29"/>
    </row>
    <row r="11" spans="1:11" ht="15.6">
      <c r="A11" s="31"/>
      <c r="B11" s="16" t="s">
        <v>8</v>
      </c>
      <c r="C11" s="32"/>
      <c r="D11" s="33"/>
      <c r="E11" s="34"/>
      <c r="F11" s="35"/>
      <c r="G11" s="32"/>
      <c r="H11" s="33"/>
      <c r="I11" s="33"/>
      <c r="J11" s="33"/>
      <c r="K11" s="34"/>
    </row>
    <row r="12" spans="1:11" ht="15.6">
      <c r="A12" s="31">
        <v>1.01</v>
      </c>
      <c r="B12" s="36" t="s">
        <v>9</v>
      </c>
      <c r="C12" s="37">
        <f>VLOOKUP($A12,[1]USASFF!$A$1:$E$68,2)</f>
        <v>2881003</v>
      </c>
      <c r="D12" s="38">
        <f>VLOOKUP($A12,[1]USASFF!$A$1:$E$68,3)</f>
        <v>3205098</v>
      </c>
      <c r="E12" s="39">
        <f>VLOOKUP($A12,[1]USASFF!$A$1:$E$68,4)</f>
        <v>3267358</v>
      </c>
      <c r="F12" s="40">
        <f t="shared" ref="F12:F20" si="0">IF(OR(D12=0,C12 = 0),0,AVERAGE((D12-C12)/C12,(E12-D12)/D12))</f>
        <v>6.5959555821957616E-2</v>
      </c>
      <c r="G12" s="37">
        <f>'[1]Note Calc'!F27</f>
        <v>3314472</v>
      </c>
      <c r="H12" s="38">
        <f>'[1]Note Calc'!G27</f>
        <v>3391746</v>
      </c>
      <c r="I12" s="38">
        <f>'[1]Note Calc'!H27</f>
        <v>3181261</v>
      </c>
      <c r="J12" s="38">
        <f>'[1]Note Calc'!I27</f>
        <v>3010998</v>
      </c>
      <c r="K12" s="39">
        <f>'[1]Note Calc'!J27</f>
        <v>3081378</v>
      </c>
    </row>
    <row r="13" spans="1:11" ht="15.6">
      <c r="A13" s="31">
        <v>1.02</v>
      </c>
      <c r="B13" s="41" t="s">
        <v>10</v>
      </c>
      <c r="C13" s="37">
        <f>VLOOKUP($A13,[1]USASFF!$A$1:$E$68,2)</f>
        <v>1064489</v>
      </c>
      <c r="D13" s="38">
        <f>VLOOKUP($A13,[1]USASFF!$A$1:$E$68,3)</f>
        <v>1191806</v>
      </c>
      <c r="E13" s="39">
        <f>VLOOKUP($A13,[1]USASFF!$A$1:$E$68,4)</f>
        <v>1204397</v>
      </c>
      <c r="F13" s="40">
        <f t="shared" si="0"/>
        <v>6.5084252572009213E-2</v>
      </c>
      <c r="G13" s="37">
        <f>'[1]Note Calc'!F60</f>
        <v>1200518</v>
      </c>
      <c r="H13" s="38">
        <f>'[1]Note Calc'!G60</f>
        <v>1216560</v>
      </c>
      <c r="I13" s="38">
        <f>'[1]Note Calc'!H60</f>
        <v>1194864</v>
      </c>
      <c r="J13" s="38">
        <f>'[1]Note Calc'!I60</f>
        <v>1174190</v>
      </c>
      <c r="K13" s="39">
        <f>'[1]Note Calc'!J60</f>
        <v>1194540</v>
      </c>
    </row>
    <row r="14" spans="1:11" ht="15.6">
      <c r="A14" s="31">
        <v>1.03</v>
      </c>
      <c r="B14" s="25" t="s">
        <v>11</v>
      </c>
      <c r="C14" s="37">
        <f>VLOOKUP($A14,[1]USASFF!$A$1:$E$68,2)</f>
        <v>653062</v>
      </c>
      <c r="D14" s="38">
        <f>VLOOKUP($A14,[1]USASFF!$A$1:$E$68,3)</f>
        <v>1029401</v>
      </c>
      <c r="E14" s="39">
        <f>VLOOKUP($A14,[1]USASFF!$A$1:$E$68,4)</f>
        <v>1033317</v>
      </c>
      <c r="F14" s="40">
        <f t="shared" si="0"/>
        <v>0.29003628174878032</v>
      </c>
      <c r="G14" s="37">
        <f>'[1]Note Calc'!F74</f>
        <v>1096362.0899999999</v>
      </c>
      <c r="H14" s="38">
        <f>'[1]Note Calc'!G74</f>
        <v>1107326</v>
      </c>
      <c r="I14" s="38">
        <f>'[1]Note Calc'!H74</f>
        <v>1118400</v>
      </c>
      <c r="J14" s="38">
        <f>'[1]Note Calc'!I74</f>
        <v>1129584</v>
      </c>
      <c r="K14" s="39">
        <f>'[1]Note Calc'!J74</f>
        <v>1140879</v>
      </c>
    </row>
    <row r="15" spans="1:11" ht="15.6">
      <c r="A15" s="31">
        <v>1.0349999999999999</v>
      </c>
      <c r="B15" s="25" t="s">
        <v>12</v>
      </c>
      <c r="C15" s="37">
        <f>VLOOKUP($A15,[1]USASFF!$A$1:$E$68,2)</f>
        <v>3027008</v>
      </c>
      <c r="D15" s="38">
        <f>VLOOKUP($A15,[1]USASFF!$A$1:$E$68,3)</f>
        <v>3167403</v>
      </c>
      <c r="E15" s="39">
        <f>VLOOKUP($A15,[1]USASFF!$A$1:$E$68,4)</f>
        <v>3575111</v>
      </c>
      <c r="F15" s="40">
        <f t="shared" si="0"/>
        <v>8.7550373282815411E-2</v>
      </c>
      <c r="G15" s="37">
        <f>+'[1]Note Calc'!F89</f>
        <v>3846143</v>
      </c>
      <c r="H15" s="38">
        <f>+'[1]Note Calc'!G89</f>
        <v>3846768</v>
      </c>
      <c r="I15" s="38">
        <f>+'[1]Note Calc'!H89</f>
        <v>3847401</v>
      </c>
      <c r="J15" s="38">
        <f>+'[1]Note Calc'!I89</f>
        <v>3848044</v>
      </c>
      <c r="K15" s="39">
        <f>+'[1]Note Calc'!J89</f>
        <v>3848696</v>
      </c>
    </row>
    <row r="16" spans="1:11" ht="15.6">
      <c r="A16" s="31">
        <v>1.04</v>
      </c>
      <c r="B16" s="25" t="s">
        <v>13</v>
      </c>
      <c r="C16" s="37">
        <f>VLOOKUP($A16,[1]USASFF!$A$1:$E$68,2)</f>
        <v>272819</v>
      </c>
      <c r="D16" s="38">
        <f>VLOOKUP($A16,[1]USASFF!$A$1:$E$68,3)</f>
        <v>312775</v>
      </c>
      <c r="E16" s="39">
        <f>VLOOKUP($A16,[1]USASFF!$A$1:$E$68,4)</f>
        <v>405911</v>
      </c>
      <c r="F16" s="40">
        <f t="shared" si="0"/>
        <v>0.22211461744644229</v>
      </c>
      <c r="G16" s="37">
        <f>+'[1]Note Calc'!F100</f>
        <v>445813.61000000004</v>
      </c>
      <c r="H16" s="38">
        <f>+'[1]Note Calc'!G100</f>
        <v>376863.35000000003</v>
      </c>
      <c r="I16" s="38">
        <f>+'[1]Note Calc'!H100</f>
        <v>376863.35000000003</v>
      </c>
      <c r="J16" s="38">
        <f>+'[1]Note Calc'!I100</f>
        <v>376863.35000000003</v>
      </c>
      <c r="K16" s="39">
        <f>+'[1]Note Calc'!J100</f>
        <v>376863.35000000003</v>
      </c>
    </row>
    <row r="17" spans="1:11" ht="15.6">
      <c r="A17" s="31">
        <v>1.0449999999999999</v>
      </c>
      <c r="B17" s="25" t="s">
        <v>14</v>
      </c>
      <c r="C17" s="37">
        <f>VLOOKUP($A17,[1]USASFF!$A$1:$E$68,2)</f>
        <v>0</v>
      </c>
      <c r="D17" s="38">
        <f>VLOOKUP($A17,[1]USASFF!$A$1:$E$68,3)</f>
        <v>0</v>
      </c>
      <c r="E17" s="39">
        <f>VLOOKUP($A17,[1]USASFF!$A$1:$E$68,4)</f>
        <v>0</v>
      </c>
      <c r="F17" s="40">
        <f t="shared" si="0"/>
        <v>0</v>
      </c>
      <c r="G17" s="37">
        <f>+'[1]Note Calc'!F106</f>
        <v>0</v>
      </c>
      <c r="H17" s="38">
        <f>+'[1]Note Calc'!G106</f>
        <v>0</v>
      </c>
      <c r="I17" s="38">
        <f>+'[1]Note Calc'!H106</f>
        <v>0</v>
      </c>
      <c r="J17" s="38">
        <f>+'[1]Note Calc'!I106</f>
        <v>0</v>
      </c>
      <c r="K17" s="39">
        <f>+'[1]Note Calc'!J106</f>
        <v>0</v>
      </c>
    </row>
    <row r="18" spans="1:11" ht="15.6">
      <c r="A18" s="31">
        <v>1.05</v>
      </c>
      <c r="B18" s="25" t="s">
        <v>15</v>
      </c>
      <c r="C18" s="37">
        <f>VLOOKUP($A18,[1]USASFF!$A$1:$E$68,2)</f>
        <v>415293</v>
      </c>
      <c r="D18" s="38">
        <f>VLOOKUP($A18,[1]USASFF!$A$1:$E$68,3)</f>
        <v>430294</v>
      </c>
      <c r="E18" s="39">
        <f>VLOOKUP($A18,[1]USASFF!$A$1:$E$68,4)</f>
        <v>451899</v>
      </c>
      <c r="F18" s="40">
        <f t="shared" si="0"/>
        <v>4.3165670914743173E-2</v>
      </c>
      <c r="G18" s="37">
        <f>+'[1]Note Calc'!F149</f>
        <v>450358</v>
      </c>
      <c r="H18" s="38">
        <f>+'[1]Note Calc'!G149</f>
        <v>457685</v>
      </c>
      <c r="I18" s="38">
        <f>+'[1]Note Calc'!H149</f>
        <v>438084</v>
      </c>
      <c r="J18" s="38">
        <f>+'[1]Note Calc'!I149</f>
        <v>408555</v>
      </c>
      <c r="K18" s="39">
        <f>+'[1]Note Calc'!J149</f>
        <v>416993</v>
      </c>
    </row>
    <row r="19" spans="1:11" ht="15.6">
      <c r="A19" s="31">
        <v>1.06</v>
      </c>
      <c r="B19" s="25" t="s">
        <v>16</v>
      </c>
      <c r="C19" s="42">
        <f>VLOOKUP($A19,[1]USASFF!$A$1:$E$68,2)</f>
        <v>297361</v>
      </c>
      <c r="D19" s="43">
        <f>VLOOKUP($A19,[1]USASFF!$A$1:$E$68,3)</f>
        <v>437387</v>
      </c>
      <c r="E19" s="44">
        <f>VLOOKUP($A19,[1]USASFF!$A$1:$E$68,4)</f>
        <v>577060</v>
      </c>
      <c r="F19" s="40">
        <f t="shared" si="0"/>
        <v>0.39511534823534855</v>
      </c>
      <c r="G19" s="42">
        <f>+'[1]Note Calc'!F165</f>
        <v>580566</v>
      </c>
      <c r="H19" s="43">
        <f>+'[1]Note Calc'!G165</f>
        <v>566578.19999999995</v>
      </c>
      <c r="I19" s="43">
        <f>+'[1]Note Calc'!H165</f>
        <v>565586.97600000002</v>
      </c>
      <c r="J19" s="43">
        <f>+'[1]Note Calc'!I165</f>
        <v>564717.51647999999</v>
      </c>
      <c r="K19" s="44">
        <f>+'[1]Note Calc'!J165</f>
        <v>563971.04615039995</v>
      </c>
    </row>
    <row r="20" spans="1:11" ht="15.6">
      <c r="A20" s="31">
        <v>1.07</v>
      </c>
      <c r="B20" s="45" t="s">
        <v>17</v>
      </c>
      <c r="C20" s="46">
        <f>SUM(C12:C19)</f>
        <v>8611035</v>
      </c>
      <c r="D20" s="47">
        <f>SUM(D12:D19)</f>
        <v>9774164</v>
      </c>
      <c r="E20" s="48">
        <f>SUM(E12:E19)</f>
        <v>10515053</v>
      </c>
      <c r="F20" s="49">
        <f t="shared" si="0"/>
        <v>0.1054374964745918</v>
      </c>
      <c r="G20" s="50">
        <f>SUM(G12:G19)</f>
        <v>10934232.699999999</v>
      </c>
      <c r="H20" s="47">
        <f>SUM(H12:H19)</f>
        <v>10963526.549999999</v>
      </c>
      <c r="I20" s="47">
        <f>SUM(I12:I19)</f>
        <v>10722460.325999999</v>
      </c>
      <c r="J20" s="47">
        <f t="shared" ref="J20:K20" si="1">SUM(J12:J19)</f>
        <v>10512951.86648</v>
      </c>
      <c r="K20" s="51">
        <f t="shared" si="1"/>
        <v>10623320.396150399</v>
      </c>
    </row>
    <row r="21" spans="1:11" ht="15.6">
      <c r="A21" s="31"/>
      <c r="B21" s="26"/>
      <c r="C21" s="52"/>
      <c r="D21" s="53"/>
      <c r="E21" s="54"/>
      <c r="F21" s="55"/>
      <c r="G21" s="52"/>
      <c r="H21" s="53"/>
      <c r="I21" s="53"/>
      <c r="J21" s="53"/>
      <c r="K21" s="54"/>
    </row>
    <row r="22" spans="1:11" ht="15.6">
      <c r="A22" s="31"/>
      <c r="B22" s="16" t="s">
        <v>18</v>
      </c>
      <c r="C22" s="52"/>
      <c r="D22" s="53"/>
      <c r="E22" s="54"/>
      <c r="F22" s="55"/>
      <c r="G22" s="52"/>
      <c r="H22" s="53"/>
      <c r="I22" s="53"/>
      <c r="J22" s="53"/>
      <c r="K22" s="54"/>
    </row>
    <row r="23" spans="1:11" ht="15.6">
      <c r="A23" s="31">
        <v>2.0099999999999998</v>
      </c>
      <c r="B23" s="25" t="s">
        <v>19</v>
      </c>
      <c r="C23" s="37">
        <f>VLOOKUP($A23,[1]USASFF!$A$1:$E$68,2)</f>
        <v>0</v>
      </c>
      <c r="D23" s="38">
        <v>0</v>
      </c>
      <c r="E23" s="39">
        <v>0</v>
      </c>
      <c r="F23" s="40">
        <f t="shared" ref="F23:F29" si="2">IF(OR(D23=0,C23 = 0),0,AVERAGE((D23-C23)/C23,(E23-D23)/D23))</f>
        <v>0</v>
      </c>
      <c r="G23" s="37">
        <f>'[1]Note Calc'!F180</f>
        <v>352070.47</v>
      </c>
      <c r="H23" s="38">
        <f>'[1]Note Calc'!G180</f>
        <v>0</v>
      </c>
      <c r="I23" s="38">
        <f>'[1]Note Calc'!H180</f>
        <v>0</v>
      </c>
      <c r="J23" s="38">
        <f>'[1]Note Calc'!I180</f>
        <v>0</v>
      </c>
      <c r="K23" s="38">
        <f>'[1]Note Calc'!J180</f>
        <v>0</v>
      </c>
    </row>
    <row r="24" spans="1:11" ht="15.6">
      <c r="A24" s="31">
        <v>2.02</v>
      </c>
      <c r="B24" s="25" t="s">
        <v>20</v>
      </c>
      <c r="C24" s="37">
        <f>VLOOKUP($A24,[1]USASFF!$A$1:$E$68,2)</f>
        <v>0</v>
      </c>
      <c r="D24" s="38">
        <v>0</v>
      </c>
      <c r="E24" s="39">
        <v>0</v>
      </c>
      <c r="F24" s="40">
        <f t="shared" si="2"/>
        <v>0</v>
      </c>
      <c r="G24" s="37">
        <v>0</v>
      </c>
      <c r="H24" s="38">
        <v>0</v>
      </c>
      <c r="I24" s="38">
        <v>0</v>
      </c>
      <c r="J24" s="38">
        <v>0</v>
      </c>
      <c r="K24" s="39">
        <v>0</v>
      </c>
    </row>
    <row r="25" spans="1:11" ht="15.6">
      <c r="A25" s="31">
        <v>2.04</v>
      </c>
      <c r="B25" s="25" t="s">
        <v>21</v>
      </c>
      <c r="C25" s="37">
        <f>VLOOKUP($A25,[1]USASFF!$A$1:$E$68,2)</f>
        <v>0</v>
      </c>
      <c r="D25" s="38">
        <f>VLOOKUP($A25,[1]USASFF!$A$1:$E$68,3)</f>
        <v>0</v>
      </c>
      <c r="E25" s="39">
        <f>VLOOKUP($A25,[1]USASFF!$A$1:$E$68,4)</f>
        <v>0</v>
      </c>
      <c r="F25" s="40">
        <f t="shared" si="2"/>
        <v>0</v>
      </c>
      <c r="G25" s="37">
        <f>+'[1]Note Calc'!F188</f>
        <v>0</v>
      </c>
      <c r="H25" s="38">
        <f>+'[1]Note Calc'!G188</f>
        <v>0</v>
      </c>
      <c r="I25" s="38">
        <f>+'[1]Note Calc'!H188</f>
        <v>0</v>
      </c>
      <c r="J25" s="38">
        <f>+'[1]Note Calc'!I188</f>
        <v>0</v>
      </c>
      <c r="K25" s="39">
        <f>+'[1]Note Calc'!J188</f>
        <v>0</v>
      </c>
    </row>
    <row r="26" spans="1:11" ht="15.6">
      <c r="A26" s="31">
        <v>2.0499999999999998</v>
      </c>
      <c r="B26" s="25" t="s">
        <v>22</v>
      </c>
      <c r="C26" s="37">
        <f>VLOOKUP($A26,[1]USASFF!$A$1:$E$68,2)</f>
        <v>0</v>
      </c>
      <c r="D26" s="38">
        <f>VLOOKUP($A26,[1]USASFF!$A$1:$E$68,3)</f>
        <v>0</v>
      </c>
      <c r="E26" s="39">
        <f>VLOOKUP($A26,[1]USASFF!$A$1:$E$68,4)</f>
        <v>0</v>
      </c>
      <c r="F26" s="40">
        <f t="shared" si="2"/>
        <v>0</v>
      </c>
      <c r="G26" s="37">
        <f>+'[1]Note Calc'!F189</f>
        <v>0</v>
      </c>
      <c r="H26" s="38">
        <f>+'[1]Note Calc'!G189</f>
        <v>0</v>
      </c>
      <c r="I26" s="56"/>
      <c r="J26" s="38">
        <f>+'[1]Note Calc'!F189</f>
        <v>0</v>
      </c>
      <c r="K26" s="39">
        <f>+'[1]Note Calc'!J189</f>
        <v>0</v>
      </c>
    </row>
    <row r="27" spans="1:11" ht="15.6">
      <c r="A27" s="31">
        <v>2.06</v>
      </c>
      <c r="B27" s="25" t="s">
        <v>23</v>
      </c>
      <c r="C27" s="42">
        <f>VLOOKUP($A27,[1]USASFF!$A$1:$E$68,2)</f>
        <v>15647</v>
      </c>
      <c r="D27" s="43">
        <f>VLOOKUP($A27,[1]USASFF!$A$1:$E$68,3)</f>
        <v>10763</v>
      </c>
      <c r="E27" s="44">
        <f>VLOOKUP($A27,[1]USASFF!$A$1:$E$68,4)</f>
        <v>21252</v>
      </c>
      <c r="F27" s="40">
        <f t="shared" si="2"/>
        <v>0.33120295101687203</v>
      </c>
      <c r="G27" s="42">
        <f>+'[1]Note Calc'!F196</f>
        <v>21252</v>
      </c>
      <c r="H27" s="43">
        <f>+'[1]Note Calc'!G196</f>
        <v>21252</v>
      </c>
      <c r="I27" s="43">
        <f>+'[1]Note Calc'!H196</f>
        <v>21252</v>
      </c>
      <c r="J27" s="43">
        <f>+'[1]Note Calc'!I196</f>
        <v>21252</v>
      </c>
      <c r="K27" s="44">
        <f>+'[1]Note Calc'!J196</f>
        <v>21252</v>
      </c>
    </row>
    <row r="28" spans="1:11" ht="15.6">
      <c r="A28" s="31">
        <v>2.0699999999999998</v>
      </c>
      <c r="B28" s="45" t="s">
        <v>24</v>
      </c>
      <c r="C28" s="46">
        <f>SUM(C23:C27)</f>
        <v>15647</v>
      </c>
      <c r="D28" s="47">
        <f>SUM(D23:D27)</f>
        <v>10763</v>
      </c>
      <c r="E28" s="48">
        <f>SUM(E23:E27)</f>
        <v>21252</v>
      </c>
      <c r="F28" s="49">
        <f t="shared" si="2"/>
        <v>0.33120295101687203</v>
      </c>
      <c r="G28" s="46">
        <f>SUM(G23:G27)</f>
        <v>373322.47</v>
      </c>
      <c r="H28" s="47">
        <f>SUM(H23:H27)</f>
        <v>21252</v>
      </c>
      <c r="I28" s="47">
        <f>SUM(I23:I27)</f>
        <v>21252</v>
      </c>
      <c r="J28" s="57">
        <f t="shared" ref="J28:K28" si="3">SUM(J23:J27)</f>
        <v>21252</v>
      </c>
      <c r="K28" s="48">
        <f t="shared" si="3"/>
        <v>21252</v>
      </c>
    </row>
    <row r="29" spans="1:11" ht="15.6">
      <c r="A29" s="31">
        <v>2.08</v>
      </c>
      <c r="B29" s="45" t="s">
        <v>25</v>
      </c>
      <c r="C29" s="58">
        <f>+C28+C20</f>
        <v>8626682</v>
      </c>
      <c r="D29" s="59">
        <f>+D28+D20</f>
        <v>9784927</v>
      </c>
      <c r="E29" s="60">
        <f>+E28+E20</f>
        <v>10536305</v>
      </c>
      <c r="F29" s="61">
        <f t="shared" si="2"/>
        <v>0.10552621164802853</v>
      </c>
      <c r="G29" s="59">
        <f>+G28+G20</f>
        <v>11307555.17</v>
      </c>
      <c r="H29" s="59">
        <f>+H28+H20</f>
        <v>10984778.549999999</v>
      </c>
      <c r="I29" s="59">
        <f>+I28+I20</f>
        <v>10743712.325999999</v>
      </c>
      <c r="J29" s="59">
        <f t="shared" ref="J29:K29" si="4">+J28+J20</f>
        <v>10534203.86648</v>
      </c>
      <c r="K29" s="60">
        <f t="shared" si="4"/>
        <v>10644572.396150399</v>
      </c>
    </row>
    <row r="30" spans="1:11" ht="15.6">
      <c r="A30" s="31"/>
      <c r="B30" s="26"/>
      <c r="C30" s="62"/>
      <c r="D30" s="63"/>
      <c r="E30" s="64"/>
      <c r="F30" s="55"/>
      <c r="G30" s="62"/>
      <c r="H30" s="63"/>
      <c r="I30" s="63"/>
      <c r="J30" s="63"/>
      <c r="K30" s="64"/>
    </row>
    <row r="31" spans="1:11" ht="15.6">
      <c r="A31" s="31"/>
      <c r="B31" s="16" t="s">
        <v>26</v>
      </c>
      <c r="C31" s="52"/>
      <c r="D31" s="53"/>
      <c r="E31" s="54"/>
      <c r="F31" s="55"/>
      <c r="G31" s="52"/>
      <c r="H31" s="53"/>
      <c r="I31" s="53"/>
      <c r="J31" s="53"/>
      <c r="K31" s="54"/>
    </row>
    <row r="32" spans="1:11" ht="15.6">
      <c r="A32" s="31">
        <v>3.01</v>
      </c>
      <c r="B32" s="36" t="s">
        <v>27</v>
      </c>
      <c r="C32" s="37">
        <f>VLOOKUP($A32,[1]USASFF!$A$1:$E$68,2)</f>
        <v>3706564</v>
      </c>
      <c r="D32" s="38">
        <f>VLOOKUP($A32,[1]USASFF!$A$1:$E$68,3)</f>
        <v>4418425</v>
      </c>
      <c r="E32" s="39">
        <f>VLOOKUP($A32,[1]USASFF!$A$1:$E$68,4)</f>
        <v>4821142</v>
      </c>
      <c r="F32" s="40">
        <f t="shared" ref="F32:F47" si="5">IF(OR(D32=0,C32 = 0),0,AVERAGE((D32-C32)/C32,(E32-D32)/D32))</f>
        <v>0.14159953598540648</v>
      </c>
      <c r="G32" s="37">
        <f>+'[1]Note Calc'!F217</f>
        <v>4942866.9000000004</v>
      </c>
      <c r="H32" s="38">
        <f>+'[1]Note Calc'!G217</f>
        <v>5125445.3499999996</v>
      </c>
      <c r="I32" s="38">
        <f>+'[1]Note Calc'!H217</f>
        <v>5313883.37</v>
      </c>
      <c r="J32" s="38">
        <f>+'[1]Note Calc'!I217</f>
        <v>5509627.1600000001</v>
      </c>
      <c r="K32" s="39">
        <f>+'[1]Note Calc'!J217</f>
        <v>5712926.5099999998</v>
      </c>
    </row>
    <row r="33" spans="1:11" ht="15.6">
      <c r="A33" s="31">
        <v>3.02</v>
      </c>
      <c r="B33" s="25" t="s">
        <v>28</v>
      </c>
      <c r="C33" s="37">
        <f>VLOOKUP($A33,[1]USASFF!$A$1:$E$68,2)</f>
        <v>1898919</v>
      </c>
      <c r="D33" s="38">
        <f>VLOOKUP($A33,[1]USASFF!$A$1:$E$68,3)</f>
        <v>1854570</v>
      </c>
      <c r="E33" s="39">
        <f>VLOOKUP($A33,[1]USASFF!$A$1:$E$68,4)</f>
        <v>2118318</v>
      </c>
      <c r="F33" s="40">
        <f t="shared" si="5"/>
        <v>5.9430154963279025E-2</v>
      </c>
      <c r="G33" s="37">
        <f>+'[1]Note Calc'!F288</f>
        <v>2273911</v>
      </c>
      <c r="H33" s="38">
        <f>+'[1]Note Calc'!G288</f>
        <v>2414543</v>
      </c>
      <c r="I33" s="38">
        <f>+'[1]Note Calc'!H288</f>
        <v>2565756</v>
      </c>
      <c r="J33" s="38">
        <f>+'[1]Note Calc'!I288</f>
        <v>2727667</v>
      </c>
      <c r="K33" s="39">
        <f>+'[1]Note Calc'!J288</f>
        <v>2901103</v>
      </c>
    </row>
    <row r="34" spans="1:11" ht="15.6">
      <c r="A34" s="31">
        <v>3.03</v>
      </c>
      <c r="B34" s="25" t="s">
        <v>29</v>
      </c>
      <c r="C34" s="37">
        <f>VLOOKUP($A34,[1]USASFF!$A$1:$E$68,2)</f>
        <v>1168075</v>
      </c>
      <c r="D34" s="38">
        <f>VLOOKUP($A34,[1]USASFF!$A$1:$E$68,3)</f>
        <v>1290090</v>
      </c>
      <c r="E34" s="39">
        <f>VLOOKUP($A34,[1]USASFF!$A$1:$E$68,4)</f>
        <v>1332506</v>
      </c>
      <c r="F34" s="40">
        <f t="shared" si="5"/>
        <v>6.8668258037484886E-2</v>
      </c>
      <c r="G34" s="37">
        <f>+'[1]Note Calc'!F304</f>
        <v>1577498.37</v>
      </c>
      <c r="H34" s="38">
        <f>+'[1]Note Calc'!G304</f>
        <v>2167181.9139999999</v>
      </c>
      <c r="I34" s="38">
        <f>+'[1]Note Calc'!H304</f>
        <v>2029877.7922799999</v>
      </c>
      <c r="J34" s="38">
        <f>+'[1]Note Calc'!I304</f>
        <v>2014745.6481256001</v>
      </c>
      <c r="K34" s="39">
        <f>+'[1]Note Calc'!J304</f>
        <v>2062487.841088112</v>
      </c>
    </row>
    <row r="35" spans="1:11" ht="15.6">
      <c r="A35" s="31">
        <v>3.04</v>
      </c>
      <c r="B35" s="25" t="s">
        <v>30</v>
      </c>
      <c r="C35" s="37">
        <f>VLOOKUP($A35,[1]USASFF!$A$1:$E$68,2)</f>
        <v>323984</v>
      </c>
      <c r="D35" s="38">
        <f>VLOOKUP($A35,[1]USASFF!$A$1:$E$68,3)</f>
        <v>388896</v>
      </c>
      <c r="E35" s="39">
        <f>VLOOKUP($A35,[1]USASFF!$A$1:$E$68,4)</f>
        <v>459502</v>
      </c>
      <c r="F35" s="40">
        <f t="shared" si="5"/>
        <v>0.19095526948338737</v>
      </c>
      <c r="G35" s="37">
        <f>+'[1]Note Calc'!F317</f>
        <v>458679.18</v>
      </c>
      <c r="H35" s="38">
        <f>+'[1]Note Calc'!G317</f>
        <v>467852.42359999998</v>
      </c>
      <c r="I35" s="38">
        <f>+'[1]Note Calc'!H317</f>
        <v>477209.97207199998</v>
      </c>
      <c r="J35" s="38">
        <f>+'[1]Note Calc'!I317</f>
        <v>486753.73151343997</v>
      </c>
      <c r="K35" s="39">
        <f>+'[1]Note Calc'!J317</f>
        <v>496488.66614370875</v>
      </c>
    </row>
    <row r="36" spans="1:11" ht="15.6">
      <c r="A36" s="31">
        <v>3.05</v>
      </c>
      <c r="B36" s="25" t="s">
        <v>31</v>
      </c>
      <c r="C36" s="37">
        <f>VLOOKUP($A36,[1]USASFF!$A$1:$E$68,2)</f>
        <v>333200</v>
      </c>
      <c r="D36" s="38">
        <f>VLOOKUP($A36,[1]USASFF!$A$1:$E$68,3)</f>
        <v>222674</v>
      </c>
      <c r="E36" s="39">
        <f>VLOOKUP($A36,[1]USASFF!$A$1:$E$68,4)</f>
        <v>91722</v>
      </c>
      <c r="F36" s="40">
        <f t="shared" si="5"/>
        <v>-0.4598995502617369</v>
      </c>
      <c r="G36" s="37">
        <f>+'[1]Note Calc'!F329</f>
        <v>41274</v>
      </c>
      <c r="H36" s="38">
        <f>+'[1]Note Calc'!G329</f>
        <v>162512</v>
      </c>
      <c r="I36" s="38">
        <f>+'[1]Note Calc'!H329</f>
        <v>43787</v>
      </c>
      <c r="J36" s="38">
        <f>+'[1]Note Calc'!I329</f>
        <v>171101</v>
      </c>
      <c r="K36" s="39">
        <f>+'[1]Note Calc'!J329</f>
        <v>46454</v>
      </c>
    </row>
    <row r="37" spans="1:11" ht="15.6">
      <c r="A37" s="31">
        <v>3.06</v>
      </c>
      <c r="B37" s="25" t="s">
        <v>32</v>
      </c>
      <c r="C37" s="37">
        <v>0</v>
      </c>
      <c r="D37" s="38">
        <v>0</v>
      </c>
      <c r="E37" s="39">
        <v>0</v>
      </c>
      <c r="F37" s="40">
        <f t="shared" si="5"/>
        <v>0</v>
      </c>
      <c r="G37" s="37">
        <v>0</v>
      </c>
      <c r="H37" s="38">
        <v>0</v>
      </c>
      <c r="I37" s="38">
        <v>0</v>
      </c>
      <c r="J37" s="38">
        <v>0</v>
      </c>
      <c r="K37" s="39">
        <v>0</v>
      </c>
    </row>
    <row r="38" spans="1:11" ht="15.6">
      <c r="A38" s="31"/>
      <c r="B38" s="25" t="s">
        <v>33</v>
      </c>
      <c r="C38" s="65"/>
      <c r="D38" s="66"/>
      <c r="E38" s="67"/>
      <c r="F38" s="40"/>
      <c r="G38" s="65"/>
      <c r="H38" s="66"/>
      <c r="I38" s="66"/>
      <c r="J38" s="66"/>
      <c r="K38" s="67"/>
    </row>
    <row r="39" spans="1:11" ht="15.6">
      <c r="A39" s="31">
        <v>4.01</v>
      </c>
      <c r="B39" s="25" t="s">
        <v>34</v>
      </c>
      <c r="C39" s="37">
        <f>VLOOKUP($A39,[1]USASFF!$A$1:$E$68,2)</f>
        <v>0</v>
      </c>
      <c r="D39" s="38">
        <f>VLOOKUP($A39,[1]USASFF!$A$1:$E$68,3)</f>
        <v>0</v>
      </c>
      <c r="E39" s="39">
        <f>VLOOKUP($A39,[1]USASFF!$A$1:$E$68,4)</f>
        <v>0</v>
      </c>
      <c r="F39" s="68">
        <f t="shared" si="5"/>
        <v>0</v>
      </c>
      <c r="G39" s="38">
        <v>0</v>
      </c>
      <c r="H39" s="38">
        <v>0</v>
      </c>
      <c r="I39" s="38">
        <v>0</v>
      </c>
      <c r="J39" s="38">
        <v>0</v>
      </c>
      <c r="K39" s="39">
        <v>0</v>
      </c>
    </row>
    <row r="40" spans="1:11" ht="15.6">
      <c r="A40" s="31">
        <v>4.0199999999999996</v>
      </c>
      <c r="B40" s="25" t="s">
        <v>35</v>
      </c>
      <c r="C40" s="37">
        <f>VLOOKUP($A40,[1]USASFF!$A$1:$E$68,2)</f>
        <v>0</v>
      </c>
      <c r="D40" s="38">
        <f>VLOOKUP($A40,[1]USASFF!$A$1:$E$68,3)</f>
        <v>0</v>
      </c>
      <c r="E40" s="39">
        <f>VLOOKUP($A40,[1]USASFF!$A$1:$E$68,4)</f>
        <v>0</v>
      </c>
      <c r="F40" s="68">
        <f t="shared" si="5"/>
        <v>0</v>
      </c>
      <c r="G40" s="38">
        <f>+'[1]Note Calc'!F338</f>
        <v>0</v>
      </c>
      <c r="H40" s="38">
        <f>+'[1]Note Calc'!G338</f>
        <v>0</v>
      </c>
      <c r="I40" s="38">
        <f>+'[1]Note Calc'!H338</f>
        <v>0</v>
      </c>
      <c r="J40" s="38">
        <f>+'[1]Note Calc'!I338</f>
        <v>0</v>
      </c>
      <c r="K40" s="39">
        <f>+'[1]Note Calc'!J338</f>
        <v>0</v>
      </c>
    </row>
    <row r="41" spans="1:11" ht="15.6">
      <c r="A41" s="31">
        <v>4.03</v>
      </c>
      <c r="B41" s="25" t="s">
        <v>36</v>
      </c>
      <c r="C41" s="37">
        <f>VLOOKUP($A41,[1]USASFF!$A$1:$E$68,2)</f>
        <v>0</v>
      </c>
      <c r="D41" s="38">
        <f>VLOOKUP($A41,[1]USASFF!$A$1:$E$68,3)</f>
        <v>0</v>
      </c>
      <c r="E41" s="39">
        <f>VLOOKUP($A41,[1]USASFF!$A$1:$E$68,4)</f>
        <v>0</v>
      </c>
      <c r="F41" s="68">
        <f t="shared" si="5"/>
        <v>0</v>
      </c>
      <c r="G41" s="38">
        <f>+'[1]Note Calc'!F339</f>
        <v>0</v>
      </c>
      <c r="H41" s="38">
        <f>+'[1]Note Calc'!G339</f>
        <v>0</v>
      </c>
      <c r="I41" s="38">
        <f>+'[1]Note Calc'!H339</f>
        <v>0</v>
      </c>
      <c r="J41" s="38">
        <f>+'[1]Note Calc'!I339</f>
        <v>0</v>
      </c>
      <c r="K41" s="39">
        <f>+'[1]Note Calc'!J339</f>
        <v>0</v>
      </c>
    </row>
    <row r="42" spans="1:11" ht="15.6">
      <c r="A42" s="31">
        <v>4.04</v>
      </c>
      <c r="B42" s="25" t="s">
        <v>37</v>
      </c>
      <c r="C42" s="37">
        <f>VLOOKUP($A42,[1]USASFF!$A$1:$E$68,2)</f>
        <v>0</v>
      </c>
      <c r="D42" s="38">
        <f>VLOOKUP($A42,[1]USASFF!$A$1:$E$68,3)</f>
        <v>0</v>
      </c>
      <c r="E42" s="39">
        <f>VLOOKUP($A42,[1]USASFF!$A$1:$E$68,4)</f>
        <v>0</v>
      </c>
      <c r="F42" s="68">
        <f t="shared" si="5"/>
        <v>0</v>
      </c>
      <c r="G42" s="38">
        <f>+'[1]Note Calc'!F340</f>
        <v>0</v>
      </c>
      <c r="H42" s="38">
        <f>+'[1]Note Calc'!G340</f>
        <v>0</v>
      </c>
      <c r="I42" s="38">
        <f>+'[1]Note Calc'!H340</f>
        <v>0</v>
      </c>
      <c r="J42" s="38">
        <f>+'[1]Note Calc'!I340</f>
        <v>0</v>
      </c>
      <c r="K42" s="39">
        <f>+'[1]Note Calc'!J340</f>
        <v>0</v>
      </c>
    </row>
    <row r="43" spans="1:11" ht="15.6">
      <c r="A43" s="31">
        <v>4.05</v>
      </c>
      <c r="B43" s="25" t="s">
        <v>38</v>
      </c>
      <c r="C43" s="37">
        <f>VLOOKUP($A43,[1]USASFF!$A$1:$E$68,2)</f>
        <v>0</v>
      </c>
      <c r="D43" s="38">
        <f>VLOOKUP($A43,[1]USASFF!$A$1:$E$68,3)</f>
        <v>0</v>
      </c>
      <c r="E43" s="39">
        <f>VLOOKUP($A43,[1]USASFF!$A$1:$E$68,4)</f>
        <v>0</v>
      </c>
      <c r="F43" s="68">
        <f t="shared" si="5"/>
        <v>0</v>
      </c>
      <c r="G43" s="38">
        <f>+'[1]Note Calc'!F349</f>
        <v>0</v>
      </c>
      <c r="H43" s="38">
        <f>+'[1]Note Calc'!G341</f>
        <v>0</v>
      </c>
      <c r="I43" s="38">
        <f>+'[1]Note Calc'!H341</f>
        <v>0</v>
      </c>
      <c r="J43" s="38">
        <f>+'[1]Note Calc'!I341</f>
        <v>0</v>
      </c>
      <c r="K43" s="39">
        <f>+'[1]Note Calc'!J341</f>
        <v>0</v>
      </c>
    </row>
    <row r="44" spans="1:11" ht="15.6">
      <c r="A44" s="31">
        <v>4.0549999999999997</v>
      </c>
      <c r="B44" s="25" t="s">
        <v>39</v>
      </c>
      <c r="C44" s="37">
        <f>VLOOKUP($A44,[1]USASFF!$A$1:$E$68,2)</f>
        <v>0</v>
      </c>
      <c r="D44" s="38">
        <f>VLOOKUP($A44,[1]USASFF!$A$1:$E$68,3)</f>
        <v>0</v>
      </c>
      <c r="E44" s="39">
        <f>VLOOKUP($A44,[1]USASFF!$A$1:$E$68,4)</f>
        <v>0</v>
      </c>
      <c r="F44" s="68">
        <f t="shared" si="5"/>
        <v>0</v>
      </c>
      <c r="G44" s="38">
        <f>+'[1]Note Calc'!F341</f>
        <v>0</v>
      </c>
      <c r="H44" s="38">
        <f>+'[1]Note Calc'!G342</f>
        <v>0</v>
      </c>
      <c r="I44" s="38">
        <f>+'[1]Note Calc'!H342</f>
        <v>0</v>
      </c>
      <c r="J44" s="38">
        <f>+'[1]Note Calc'!I342</f>
        <v>0</v>
      </c>
      <c r="K44" s="39">
        <f>+'[1]Note Calc'!J342</f>
        <v>0</v>
      </c>
    </row>
    <row r="45" spans="1:11" ht="15.6">
      <c r="A45" s="31">
        <v>4.0599999999999996</v>
      </c>
      <c r="B45" s="25" t="s">
        <v>40</v>
      </c>
      <c r="C45" s="37">
        <f>VLOOKUP($A45,[1]USASFF!$A$1:$E$68,2)</f>
        <v>0</v>
      </c>
      <c r="D45" s="38">
        <f>VLOOKUP($A45,[1]USASFF!$A$1:$E$68,3)</f>
        <v>0</v>
      </c>
      <c r="E45" s="39">
        <f>VLOOKUP($A45,[1]USASFF!$A$1:$E$68,4)</f>
        <v>0</v>
      </c>
      <c r="F45" s="68">
        <f t="shared" si="5"/>
        <v>0</v>
      </c>
      <c r="G45" s="38">
        <f>+'[1]Note Calc'!F354</f>
        <v>0</v>
      </c>
      <c r="H45" s="38">
        <f>+'[1]Note Calc'!G354</f>
        <v>0</v>
      </c>
      <c r="I45" s="38">
        <f>+'[1]Note Calc'!H354</f>
        <v>0</v>
      </c>
      <c r="J45" s="38">
        <f>+'[1]Note Calc'!I354</f>
        <v>0</v>
      </c>
      <c r="K45" s="39">
        <f>+'[1]Note Calc'!J354</f>
        <v>0</v>
      </c>
    </row>
    <row r="46" spans="1:11" ht="15.6">
      <c r="A46" s="31">
        <v>4.3</v>
      </c>
      <c r="B46" s="25" t="s">
        <v>41</v>
      </c>
      <c r="C46" s="42">
        <f>VLOOKUP($A46,[1]USASFF!$A$1:$E$68,2)</f>
        <v>163915</v>
      </c>
      <c r="D46" s="43">
        <f>VLOOKUP($A46,[1]USASFF!$A$1:$E$68,3)</f>
        <v>182012</v>
      </c>
      <c r="E46" s="44">
        <f>VLOOKUP($A46,[1]USASFF!$A$1:$E$68,4)</f>
        <v>175978</v>
      </c>
      <c r="F46" s="69">
        <f t="shared" si="5"/>
        <v>3.8626561318346721E-2</v>
      </c>
      <c r="G46" s="43">
        <f>+'[1]Note Calc'!F366</f>
        <v>179498</v>
      </c>
      <c r="H46" s="43">
        <f>+'[1]Note Calc'!G366</f>
        <v>183088</v>
      </c>
      <c r="I46" s="43">
        <f>+'[1]Note Calc'!H366</f>
        <v>186750</v>
      </c>
      <c r="J46" s="43">
        <f>+'[1]Note Calc'!I366</f>
        <v>190485</v>
      </c>
      <c r="K46" s="44">
        <f>+'[1]Note Calc'!J366</f>
        <v>194294</v>
      </c>
    </row>
    <row r="47" spans="1:11" ht="15.6">
      <c r="A47" s="31">
        <v>4.5</v>
      </c>
      <c r="B47" s="70" t="s">
        <v>42</v>
      </c>
      <c r="C47" s="71">
        <f>SUM(C32:C46)</f>
        <v>7594657</v>
      </c>
      <c r="D47" s="59">
        <f>SUM(D32:D46)</f>
        <v>8356667</v>
      </c>
      <c r="E47" s="60">
        <f>SUM(E32:E46)</f>
        <v>8999168</v>
      </c>
      <c r="F47" s="61">
        <f t="shared" si="5"/>
        <v>8.860992560614292E-2</v>
      </c>
      <c r="G47" s="59">
        <f>SUM(G32:G46)</f>
        <v>9473727.4499999993</v>
      </c>
      <c r="H47" s="59">
        <f>SUM(H32:H46)</f>
        <v>10520622.687599998</v>
      </c>
      <c r="I47" s="59">
        <f>SUM(I32:I46)</f>
        <v>10617264.134352</v>
      </c>
      <c r="J47" s="59">
        <f t="shared" ref="J47:K47" si="6">SUM(J32:J46)</f>
        <v>11100379.539639041</v>
      </c>
      <c r="K47" s="60">
        <f t="shared" si="6"/>
        <v>11413754.01723182</v>
      </c>
    </row>
    <row r="48" spans="1:11" ht="15.6">
      <c r="A48" s="31"/>
      <c r="B48" s="26"/>
      <c r="C48" s="62"/>
      <c r="D48" s="63"/>
      <c r="E48" s="64"/>
      <c r="F48" s="72"/>
      <c r="G48" s="63"/>
      <c r="H48" s="63"/>
      <c r="I48" s="63"/>
      <c r="J48" s="63"/>
      <c r="K48" s="64"/>
    </row>
    <row r="49" spans="1:11" ht="15.6">
      <c r="A49" s="31"/>
      <c r="B49" s="16" t="s">
        <v>43</v>
      </c>
      <c r="C49" s="52"/>
      <c r="D49" s="53"/>
      <c r="E49" s="54"/>
      <c r="F49" s="73"/>
      <c r="G49" s="53"/>
      <c r="H49" s="53"/>
      <c r="I49" s="53"/>
      <c r="J49" s="53"/>
      <c r="K49" s="54"/>
    </row>
    <row r="50" spans="1:11" ht="15.6">
      <c r="A50" s="31">
        <v>5.01</v>
      </c>
      <c r="B50" s="36" t="s">
        <v>44</v>
      </c>
      <c r="C50" s="37">
        <f>VLOOKUP($A50,[1]USASFF!$A$1:$E$68,2)</f>
        <v>0</v>
      </c>
      <c r="D50" s="38">
        <f>VLOOKUP($A50,[1]USASFF!$A$1:$E$68,3)</f>
        <v>0</v>
      </c>
      <c r="E50" s="39">
        <f>VLOOKUP($A50,[1]USASFF!$A$1:$E$68,4)</f>
        <v>0</v>
      </c>
      <c r="F50" s="68">
        <f t="shared" ref="F50:F55" si="7">IF(OR(D50=0,C50 = 0),0,AVERAGE((D50-C50)/C50,(E50-D50)/D50))</f>
        <v>0</v>
      </c>
      <c r="G50" s="38">
        <f>+'[1]Note Calc'!F375</f>
        <v>0</v>
      </c>
      <c r="H50" s="38">
        <f>+'[1]Note Calc'!G375</f>
        <v>0</v>
      </c>
      <c r="I50" s="38">
        <f>+'[1]Note Calc'!H375</f>
        <v>0</v>
      </c>
      <c r="J50" s="38">
        <f>+'[1]Note Calc'!I375</f>
        <v>0</v>
      </c>
      <c r="K50" s="39">
        <f>+'[1]Note Calc'!J375</f>
        <v>0</v>
      </c>
    </row>
    <row r="51" spans="1:11" ht="15.6">
      <c r="A51" s="31">
        <v>5.0199999999999996</v>
      </c>
      <c r="B51" s="25" t="s">
        <v>45</v>
      </c>
      <c r="C51" s="37">
        <f>VLOOKUP($A51,[1]USASFF!$A$1:$E$68,2)</f>
        <v>0</v>
      </c>
      <c r="D51" s="38">
        <f>VLOOKUP($A51,[1]USASFF!$A$1:$E$68,3)</f>
        <v>0</v>
      </c>
      <c r="E51" s="39">
        <f>VLOOKUP($A51,[1]USASFF!$A$1:$E$68,4)</f>
        <v>0</v>
      </c>
      <c r="F51" s="68">
        <f t="shared" si="7"/>
        <v>0</v>
      </c>
      <c r="G51" s="38">
        <f>+'[1]Note Calc'!F376</f>
        <v>0</v>
      </c>
      <c r="H51" s="38">
        <f>+'[1]Note Calc'!G376</f>
        <v>0</v>
      </c>
      <c r="I51" s="38">
        <f>+'[1]Note Calc'!H376</f>
        <v>0</v>
      </c>
      <c r="J51" s="38">
        <f>+'[1]Note Calc'!I376</f>
        <v>0</v>
      </c>
      <c r="K51" s="39">
        <f>+'[1]Note Calc'!J376</f>
        <v>0</v>
      </c>
    </row>
    <row r="52" spans="1:11" ht="15.6">
      <c r="A52" s="31">
        <v>5.03</v>
      </c>
      <c r="B52" s="25" t="s">
        <v>46</v>
      </c>
      <c r="C52" s="42">
        <f>VLOOKUP($A52,[1]USASFF!$A$1:$E$68,2)</f>
        <v>0</v>
      </c>
      <c r="D52" s="43">
        <f>VLOOKUP($A52,[1]USASFF!$A$1:$E$68,3)</f>
        <v>0</v>
      </c>
      <c r="E52" s="44">
        <f>VLOOKUP($A52,[1]USASFF!$A$1:$E$68,4)</f>
        <v>0</v>
      </c>
      <c r="F52" s="69">
        <f t="shared" si="7"/>
        <v>0</v>
      </c>
      <c r="G52" s="42">
        <f>+'[1]Note Calc'!F381</f>
        <v>0</v>
      </c>
      <c r="H52" s="43">
        <f>+'[1]Note Calc'!G381</f>
        <v>0</v>
      </c>
      <c r="I52" s="43">
        <f>+'[1]Note Calc'!H381</f>
        <v>0</v>
      </c>
      <c r="J52" s="43">
        <f>+'[1]Note Calc'!I381</f>
        <v>0</v>
      </c>
      <c r="K52" s="44">
        <f>+'[1]Note Calc'!J381</f>
        <v>0</v>
      </c>
    </row>
    <row r="53" spans="1:11" ht="15.6">
      <c r="A53" s="31">
        <v>5.04</v>
      </c>
      <c r="B53" s="45" t="s">
        <v>47</v>
      </c>
      <c r="C53" s="74">
        <f>SUM(C50:C52)</f>
        <v>0</v>
      </c>
      <c r="D53" s="75">
        <f>+D50+D51+D52</f>
        <v>0</v>
      </c>
      <c r="E53" s="48">
        <f>+E50+E51+E52</f>
        <v>0</v>
      </c>
      <c r="F53" s="76">
        <f t="shared" si="7"/>
        <v>0</v>
      </c>
      <c r="G53" s="50">
        <f>SUM(G50:G52)</f>
        <v>0</v>
      </c>
      <c r="H53" s="75">
        <f>SUM(H50:H52)</f>
        <v>0</v>
      </c>
      <c r="I53" s="75">
        <f>SUM(I50:I52)</f>
        <v>0</v>
      </c>
      <c r="J53" s="75">
        <f t="shared" ref="J53:K53" si="8">SUM(J50:J52)</f>
        <v>0</v>
      </c>
      <c r="K53" s="48">
        <f t="shared" si="8"/>
        <v>0</v>
      </c>
    </row>
    <row r="54" spans="1:11" ht="15.6">
      <c r="A54" s="31">
        <v>5.05</v>
      </c>
      <c r="B54" s="45" t="s">
        <v>48</v>
      </c>
      <c r="C54" s="58">
        <f>+C53+C47</f>
        <v>7594657</v>
      </c>
      <c r="D54" s="59">
        <f>+D53+D47</f>
        <v>8356667</v>
      </c>
      <c r="E54" s="60">
        <f>+E53+E47</f>
        <v>8999168</v>
      </c>
      <c r="F54" s="61">
        <f t="shared" si="7"/>
        <v>8.860992560614292E-2</v>
      </c>
      <c r="G54" s="59">
        <f>+G53+G47</f>
        <v>9473727.4499999993</v>
      </c>
      <c r="H54" s="59">
        <f>+H53+H47</f>
        <v>10520622.687599998</v>
      </c>
      <c r="I54" s="59">
        <f>+I53+I47</f>
        <v>10617264.134352</v>
      </c>
      <c r="J54" s="59">
        <f t="shared" ref="J54:K54" si="9">+J53+J47</f>
        <v>11100379.539639041</v>
      </c>
      <c r="K54" s="60">
        <f t="shared" si="9"/>
        <v>11413754.01723182</v>
      </c>
    </row>
    <row r="55" spans="1:11" ht="249.6">
      <c r="A55" s="77">
        <v>6.01</v>
      </c>
      <c r="B55" s="78" t="s">
        <v>49</v>
      </c>
      <c r="C55" s="79">
        <f>+C29-C54</f>
        <v>1032025</v>
      </c>
      <c r="D55" s="59">
        <f>+D29-D54</f>
        <v>1428260</v>
      </c>
      <c r="E55" s="60">
        <f>+E29-E54</f>
        <v>1537137</v>
      </c>
      <c r="F55" s="80">
        <f t="shared" si="7"/>
        <v>0.23008493040383268</v>
      </c>
      <c r="G55" s="79">
        <f>+G29-G54</f>
        <v>1833827.7200000007</v>
      </c>
      <c r="H55" s="59">
        <f>+H29-H54</f>
        <v>464155.86240000091</v>
      </c>
      <c r="I55" s="59">
        <f>+I29-I54</f>
        <v>126448.19164799899</v>
      </c>
      <c r="J55" s="59">
        <f t="shared" ref="J55:K55" si="10">+J29-J54</f>
        <v>-566175.67315904051</v>
      </c>
      <c r="K55" s="60">
        <f t="shared" si="10"/>
        <v>-769181.62108142115</v>
      </c>
    </row>
    <row r="56" spans="1:11" ht="15.6">
      <c r="A56" s="31"/>
      <c r="B56" s="45"/>
      <c r="C56" s="52"/>
      <c r="D56" s="53"/>
      <c r="E56" s="54"/>
      <c r="F56" s="81"/>
      <c r="G56" s="52"/>
      <c r="H56" s="53"/>
      <c r="I56" s="53"/>
      <c r="J56" s="53"/>
      <c r="K56" s="54"/>
    </row>
    <row r="57" spans="1:11" ht="187.2">
      <c r="A57" s="77">
        <v>7.01</v>
      </c>
      <c r="B57" s="82" t="s">
        <v>50</v>
      </c>
      <c r="C57" s="42">
        <f>VLOOKUP($A57,[1]USASFF!$A$1:$E$68,2)</f>
        <v>1369668</v>
      </c>
      <c r="D57" s="83">
        <f>+C59</f>
        <v>2401693</v>
      </c>
      <c r="E57" s="84">
        <f>+D59</f>
        <v>3829953</v>
      </c>
      <c r="F57" s="85">
        <f>IF(OR(D57=0,C57 = 0),0,AVERAGE((D57-C57)/C57,(E57-D57)/D57))</f>
        <v>0.67408717305965626</v>
      </c>
      <c r="G57" s="42">
        <f>+E59</f>
        <v>5367090</v>
      </c>
      <c r="H57" s="83">
        <f>+G59</f>
        <v>7200917.7200000007</v>
      </c>
      <c r="I57" s="83">
        <f>+H59</f>
        <v>7665073.5824000016</v>
      </c>
      <c r="J57" s="83">
        <f t="shared" ref="J57:K57" si="11">+I59</f>
        <v>7791521.7740480006</v>
      </c>
      <c r="K57" s="84">
        <f t="shared" si="11"/>
        <v>7225346.1008889601</v>
      </c>
    </row>
    <row r="58" spans="1:11" ht="15.6">
      <c r="A58" s="31"/>
      <c r="B58" s="26"/>
      <c r="C58" s="52"/>
      <c r="D58" s="53"/>
      <c r="E58" s="54"/>
      <c r="F58" s="81"/>
      <c r="G58" s="52"/>
      <c r="H58" s="53"/>
      <c r="I58" s="53"/>
      <c r="J58" s="53"/>
      <c r="K58" s="54"/>
    </row>
    <row r="59" spans="1:11" ht="15.6">
      <c r="A59" s="31">
        <v>7.02</v>
      </c>
      <c r="B59" s="86" t="s">
        <v>51</v>
      </c>
      <c r="C59" s="87">
        <f>+C55+C57</f>
        <v>2401693</v>
      </c>
      <c r="D59" s="88">
        <f>+D55+D57</f>
        <v>3829953</v>
      </c>
      <c r="E59" s="89">
        <f>+E55+E57</f>
        <v>5367090</v>
      </c>
      <c r="F59" s="90">
        <f>IF(OR(D59=0,C59 = 0),0,AVERAGE((D59-C59)/C59,(E59-D59)/D59))</f>
        <v>0.49801750416040236</v>
      </c>
      <c r="G59" s="87">
        <f>+G55+G57</f>
        <v>7200917.7200000007</v>
      </c>
      <c r="H59" s="88">
        <f>+H55+H57</f>
        <v>7665073.5824000016</v>
      </c>
      <c r="I59" s="88">
        <f>+I55+I57</f>
        <v>7791521.7740480006</v>
      </c>
      <c r="J59" s="57">
        <f t="shared" ref="J59:K59" si="12">+J55+J57</f>
        <v>7225346.1008889601</v>
      </c>
      <c r="K59" s="89">
        <f t="shared" si="12"/>
        <v>6456164.4798075389</v>
      </c>
    </row>
    <row r="60" spans="1:11" ht="15.6">
      <c r="A60" s="31"/>
      <c r="B60" s="91"/>
      <c r="C60" s="37"/>
      <c r="D60" s="38"/>
      <c r="E60" s="39"/>
      <c r="F60" s="92"/>
      <c r="G60" s="37"/>
      <c r="H60" s="38"/>
      <c r="I60" s="38"/>
      <c r="J60" s="38"/>
      <c r="K60" s="39"/>
    </row>
    <row r="61" spans="1:11" ht="15.6">
      <c r="A61" s="31">
        <v>8.01</v>
      </c>
      <c r="B61" s="45" t="s">
        <v>52</v>
      </c>
      <c r="C61" s="93">
        <f>VLOOKUP($A61,[1]USASFF!$A$1:$E$68,2)</f>
        <v>145038</v>
      </c>
      <c r="D61" s="94">
        <f>VLOOKUP($A61,[1]USASFF!$A$1:$E$68,3)</f>
        <v>77152</v>
      </c>
      <c r="E61" s="95">
        <f>VLOOKUP($A61,[1]USASFF!$A$1:$E$68,4)</f>
        <v>33989</v>
      </c>
      <c r="F61" s="96">
        <f>IF(OR(D61=0,C61 = 0),0,AVERAGE((D61-C61)/C61,(E61-D61)/D61))</f>
        <v>-0.51375535596346444</v>
      </c>
      <c r="G61" s="93">
        <f>+'[1]Note Calc'!F390</f>
        <v>50000</v>
      </c>
      <c r="H61" s="94">
        <f>+'[1]Note Calc'!G390</f>
        <v>50000</v>
      </c>
      <c r="I61" s="94">
        <f>+'[1]Note Calc'!H390</f>
        <v>50000</v>
      </c>
      <c r="J61" s="94">
        <f>+'[1]Note Calc'!I390</f>
        <v>50000</v>
      </c>
      <c r="K61" s="95">
        <f>+'[1]Note Calc'!J390</f>
        <v>50000</v>
      </c>
    </row>
    <row r="62" spans="1:11" ht="15.6">
      <c r="A62" s="31"/>
      <c r="B62" s="45"/>
      <c r="C62" s="52"/>
      <c r="D62" s="53"/>
      <c r="E62" s="54"/>
      <c r="F62" s="97"/>
      <c r="G62" s="52"/>
      <c r="H62" s="53"/>
      <c r="I62" s="53"/>
      <c r="J62" s="53"/>
      <c r="K62" s="54"/>
    </row>
    <row r="63" spans="1:11" ht="15.6">
      <c r="A63" s="31"/>
      <c r="B63" s="98" t="s">
        <v>53</v>
      </c>
      <c r="C63" s="52"/>
      <c r="D63" s="53"/>
      <c r="E63" s="54"/>
      <c r="F63" s="97"/>
      <c r="G63" s="52"/>
      <c r="H63" s="53"/>
      <c r="I63" s="53"/>
      <c r="J63" s="53"/>
      <c r="K63" s="54"/>
    </row>
    <row r="64" spans="1:11" ht="15.6">
      <c r="A64" s="31">
        <v>9.01</v>
      </c>
      <c r="B64" s="41" t="s">
        <v>54</v>
      </c>
      <c r="C64" s="65">
        <v>0</v>
      </c>
      <c r="D64" s="66">
        <v>0</v>
      </c>
      <c r="E64" s="67">
        <v>0</v>
      </c>
      <c r="F64" s="99">
        <f t="shared" ref="F64:F73" si="13">IF(OR(D64=0,C64 = 0),0,AVERAGE((D64-C64)/C64,(E64-D64)/D64))</f>
        <v>0</v>
      </c>
      <c r="G64" s="65">
        <f>+'[1]Note Calc'!F394</f>
        <v>0</v>
      </c>
      <c r="H64" s="66">
        <f>+'[1]Note Calc'!G394</f>
        <v>0</v>
      </c>
      <c r="I64" s="66">
        <f>+'[1]Note Calc'!H394</f>
        <v>0</v>
      </c>
      <c r="J64" s="66">
        <f>+'[1]Note Calc'!I394</f>
        <v>0</v>
      </c>
      <c r="K64" s="67">
        <f>+'[1]Note Calc'!J394</f>
        <v>0</v>
      </c>
    </row>
    <row r="65" spans="1:11" ht="15.6">
      <c r="A65" s="31">
        <v>9.02</v>
      </c>
      <c r="B65" s="41" t="s">
        <v>55</v>
      </c>
      <c r="C65" s="65">
        <v>0</v>
      </c>
      <c r="D65" s="66">
        <v>0</v>
      </c>
      <c r="E65" s="67">
        <v>0</v>
      </c>
      <c r="F65" s="99">
        <f t="shared" si="13"/>
        <v>0</v>
      </c>
      <c r="G65" s="65">
        <f>+'[1]Note Calc'!F395</f>
        <v>0</v>
      </c>
      <c r="H65" s="66">
        <f>+'[1]Note Calc'!G395</f>
        <v>0</v>
      </c>
      <c r="I65" s="66">
        <f>+'[1]Note Calc'!H395</f>
        <v>0</v>
      </c>
      <c r="J65" s="66">
        <f>+'[1]Note Calc'!I395</f>
        <v>0</v>
      </c>
      <c r="K65" s="67">
        <f>+'[1]Note Calc'!J395</f>
        <v>0</v>
      </c>
    </row>
    <row r="66" spans="1:11" ht="15.6">
      <c r="A66" s="31">
        <v>9.0299999999999994</v>
      </c>
      <c r="B66" s="41" t="s">
        <v>56</v>
      </c>
      <c r="C66" s="65">
        <v>0</v>
      </c>
      <c r="D66" s="66">
        <v>0</v>
      </c>
      <c r="E66" s="67">
        <v>0</v>
      </c>
      <c r="F66" s="99">
        <f t="shared" si="13"/>
        <v>0</v>
      </c>
      <c r="G66" s="65">
        <f>+'[1]Note Calc'!F396</f>
        <v>0</v>
      </c>
      <c r="H66" s="66">
        <f>+'[1]Note Calc'!G396</f>
        <v>0</v>
      </c>
      <c r="I66" s="66">
        <f>+'[1]Note Calc'!H396</f>
        <v>0</v>
      </c>
      <c r="J66" s="66">
        <f>+'[1]Note Calc'!I396</f>
        <v>0</v>
      </c>
      <c r="K66" s="67">
        <f>+'[1]Note Calc'!J396</f>
        <v>0</v>
      </c>
    </row>
    <row r="67" spans="1:11" ht="15.6">
      <c r="A67" s="31">
        <v>9.0399999999999991</v>
      </c>
      <c r="B67" s="41" t="s">
        <v>57</v>
      </c>
      <c r="C67" s="65">
        <v>0</v>
      </c>
      <c r="D67" s="66">
        <v>0</v>
      </c>
      <c r="E67" s="67">
        <v>0</v>
      </c>
      <c r="F67" s="99">
        <f t="shared" si="13"/>
        <v>0</v>
      </c>
      <c r="G67" s="65">
        <f>+'[1]Note Calc'!F397</f>
        <v>0</v>
      </c>
      <c r="H67" s="66">
        <f>+'[1]Note Calc'!G397</f>
        <v>0</v>
      </c>
      <c r="I67" s="66">
        <f>+'[1]Note Calc'!H397</f>
        <v>0</v>
      </c>
      <c r="J67" s="66">
        <f>+'[1]Note Calc'!I397</f>
        <v>0</v>
      </c>
      <c r="K67" s="67">
        <f>+'[1]Note Calc'!J397</f>
        <v>0</v>
      </c>
    </row>
    <row r="68" spans="1:11" ht="15.6">
      <c r="A68" s="31">
        <v>9.0449999999999999</v>
      </c>
      <c r="B68" s="41" t="s">
        <v>58</v>
      </c>
      <c r="C68" s="65">
        <v>0</v>
      </c>
      <c r="D68" s="66">
        <v>0</v>
      </c>
      <c r="E68" s="67">
        <v>0</v>
      </c>
      <c r="F68" s="99">
        <f t="shared" si="13"/>
        <v>0</v>
      </c>
      <c r="G68" s="65">
        <f>+'[1]Note Calc'!F398</f>
        <v>0</v>
      </c>
      <c r="H68" s="66">
        <f>+'[1]Note Calc'!G398</f>
        <v>0</v>
      </c>
      <c r="I68" s="66">
        <f>+'[1]Note Calc'!H398</f>
        <v>0</v>
      </c>
      <c r="J68" s="66">
        <f>+'[1]Note Calc'!I398</f>
        <v>0</v>
      </c>
      <c r="K68" s="67">
        <f>+'[1]Note Calc'!J398</f>
        <v>0</v>
      </c>
    </row>
    <row r="69" spans="1:11" ht="15.6">
      <c r="A69" s="31">
        <v>9.0500000000000007</v>
      </c>
      <c r="B69" s="41" t="s">
        <v>59</v>
      </c>
      <c r="C69" s="65">
        <v>0</v>
      </c>
      <c r="D69" s="66">
        <v>0</v>
      </c>
      <c r="E69" s="67">
        <v>0</v>
      </c>
      <c r="F69" s="99">
        <f t="shared" si="13"/>
        <v>0</v>
      </c>
      <c r="G69" s="65">
        <f>+'[1]Note Calc'!F399</f>
        <v>0</v>
      </c>
      <c r="H69" s="66">
        <f>+'[1]Note Calc'!G399</f>
        <v>0</v>
      </c>
      <c r="I69" s="66">
        <f>+'[1]Note Calc'!H399</f>
        <v>0</v>
      </c>
      <c r="J69" s="66">
        <f>+'[1]Note Calc'!I399</f>
        <v>0</v>
      </c>
      <c r="K69" s="67">
        <f>+'[1]Note Calc'!J399</f>
        <v>0</v>
      </c>
    </row>
    <row r="70" spans="1:11" ht="15.6">
      <c r="A70" s="31">
        <v>9.06</v>
      </c>
      <c r="B70" s="41" t="s">
        <v>60</v>
      </c>
      <c r="C70" s="65">
        <v>0</v>
      </c>
      <c r="D70" s="66">
        <v>0</v>
      </c>
      <c r="E70" s="67">
        <v>0</v>
      </c>
      <c r="F70" s="99">
        <f t="shared" si="13"/>
        <v>0</v>
      </c>
      <c r="G70" s="65">
        <f>+'[1]Note Calc'!F400</f>
        <v>0</v>
      </c>
      <c r="H70" s="66">
        <f>+'[1]Note Calc'!G400</f>
        <v>0</v>
      </c>
      <c r="I70" s="66">
        <f>+'[1]Note Calc'!H400</f>
        <v>0</v>
      </c>
      <c r="J70" s="66">
        <f>+'[1]Note Calc'!I400</f>
        <v>0</v>
      </c>
      <c r="K70" s="67">
        <f>+'[1]Note Calc'!J400</f>
        <v>0</v>
      </c>
    </row>
    <row r="71" spans="1:11" ht="15.6">
      <c r="A71" s="31">
        <v>9.07</v>
      </c>
      <c r="B71" s="41" t="s">
        <v>61</v>
      </c>
      <c r="C71" s="65">
        <f>VLOOKUP($A71,[1]USASFF!$A$1:$E$68,2)</f>
        <v>0</v>
      </c>
      <c r="D71" s="66">
        <f>VLOOKUP($A71,[1]USASFF!$A$1:$E$68,3)</f>
        <v>0</v>
      </c>
      <c r="E71" s="66">
        <f>VLOOKUP($A71,[1]USASFF!$A$1:$E$68,4)</f>
        <v>0</v>
      </c>
      <c r="F71" s="99">
        <f t="shared" si="13"/>
        <v>0</v>
      </c>
      <c r="G71" s="65">
        <f>+'[1]Note Calc'!F401</f>
        <v>0</v>
      </c>
      <c r="H71" s="66">
        <f>+'[1]Note Calc'!G401</f>
        <v>0</v>
      </c>
      <c r="I71" s="66">
        <f>+'[1]Note Calc'!H401</f>
        <v>0</v>
      </c>
      <c r="J71" s="66">
        <f>+'[1]Note Calc'!I401</f>
        <v>0</v>
      </c>
      <c r="K71" s="67">
        <f>+'[1]Note Calc'!J401</f>
        <v>0</v>
      </c>
    </row>
    <row r="72" spans="1:11" ht="15.6">
      <c r="A72" s="31">
        <v>9.08</v>
      </c>
      <c r="B72" s="100" t="s">
        <v>62</v>
      </c>
      <c r="C72" s="42">
        <f>SUM(C64:C71)</f>
        <v>0</v>
      </c>
      <c r="D72" s="83">
        <f>SUM(D64:D71)</f>
        <v>0</v>
      </c>
      <c r="E72" s="83">
        <f>SUM(E64:E71)</f>
        <v>0</v>
      </c>
      <c r="F72" s="101">
        <f t="shared" si="13"/>
        <v>0</v>
      </c>
      <c r="G72" s="42">
        <f>SUM(G64:G71)</f>
        <v>0</v>
      </c>
      <c r="H72" s="83">
        <f>SUM(H64:H71)</f>
        <v>0</v>
      </c>
      <c r="I72" s="83">
        <f>SUM(I64:I71)</f>
        <v>0</v>
      </c>
      <c r="J72" s="83">
        <f>SUM(J64:J71)</f>
        <v>0</v>
      </c>
      <c r="K72" s="84">
        <f t="shared" ref="K72" si="14">SUM(K64:K71)</f>
        <v>0</v>
      </c>
    </row>
    <row r="73" spans="1:11" ht="124.8">
      <c r="A73" s="31">
        <v>10.01</v>
      </c>
      <c r="B73" s="102" t="s">
        <v>63</v>
      </c>
      <c r="C73" s="71">
        <f>+C59-C61</f>
        <v>2256655</v>
      </c>
      <c r="D73" s="59">
        <f t="shared" ref="D73:E73" si="15">+D59-D61</f>
        <v>3752801</v>
      </c>
      <c r="E73" s="59">
        <f t="shared" si="15"/>
        <v>5333101</v>
      </c>
      <c r="F73" s="103">
        <f t="shared" si="13"/>
        <v>0.54204579651601981</v>
      </c>
      <c r="G73" s="59">
        <f>+G59-G61-G72</f>
        <v>7150917.7200000007</v>
      </c>
      <c r="H73" s="59">
        <f>+H59-H61-H72</f>
        <v>7615073.5824000016</v>
      </c>
      <c r="I73" s="59">
        <f>+I59-I61-I72</f>
        <v>7741521.7740480006</v>
      </c>
      <c r="J73" s="59">
        <f t="shared" ref="J73:K73" si="16">+J59-J61-J72</f>
        <v>7175346.1008889601</v>
      </c>
      <c r="K73" s="60">
        <f t="shared" si="16"/>
        <v>6406164.4798075389</v>
      </c>
    </row>
    <row r="74" spans="1:11" ht="15.6">
      <c r="A74" s="31"/>
      <c r="B74" s="45"/>
      <c r="C74" s="62"/>
      <c r="D74" s="63"/>
      <c r="E74" s="64"/>
      <c r="F74" s="97"/>
      <c r="G74" s="62"/>
      <c r="H74" s="63"/>
      <c r="I74" s="63"/>
      <c r="J74" s="63"/>
      <c r="K74" s="64"/>
    </row>
    <row r="75" spans="1:11" ht="15.6">
      <c r="A75" s="31"/>
      <c r="B75" s="16" t="s">
        <v>64</v>
      </c>
      <c r="C75" s="52"/>
      <c r="D75" s="53"/>
      <c r="E75" s="54"/>
      <c r="F75" s="97"/>
      <c r="G75" s="52"/>
      <c r="H75" s="53"/>
      <c r="I75" s="53"/>
      <c r="J75" s="53"/>
      <c r="K75" s="54"/>
    </row>
    <row r="76" spans="1:11" ht="15.6">
      <c r="A76" s="31">
        <v>11.01</v>
      </c>
      <c r="B76" s="25" t="s">
        <v>65</v>
      </c>
      <c r="C76" s="65">
        <v>0</v>
      </c>
      <c r="D76" s="66">
        <v>0</v>
      </c>
      <c r="E76" s="67"/>
      <c r="F76" s="99">
        <f>IF(OR(D76=0,C76 = 0),0,AVERAGE((D76-C76)/C76,(E76-D76)/D76))</f>
        <v>0</v>
      </c>
      <c r="G76" s="65">
        <f>+'[1]Note Calc'!F37</f>
        <v>0</v>
      </c>
      <c r="H76" s="66">
        <f>+'[1]Note Calc'!G37</f>
        <v>0</v>
      </c>
      <c r="I76" s="66">
        <f>+'[1]Note Calc'!H37</f>
        <v>0</v>
      </c>
      <c r="J76" s="66">
        <f>+'[1]Note Calc'!I37</f>
        <v>0</v>
      </c>
      <c r="K76" s="67">
        <f>+'[1]Note Calc'!J37</f>
        <v>0</v>
      </c>
    </row>
    <row r="77" spans="1:11" ht="15.6">
      <c r="A77" s="31">
        <v>11.02</v>
      </c>
      <c r="B77" s="25" t="s">
        <v>66</v>
      </c>
      <c r="C77" s="65">
        <v>0</v>
      </c>
      <c r="D77" s="66">
        <v>0</v>
      </c>
      <c r="E77" s="67"/>
      <c r="F77" s="99">
        <f>IF(OR(D77=0,C77 = 0),0,AVERAGE((D77-C77)/C77,(E77-D77)/D77))</f>
        <v>0</v>
      </c>
      <c r="G77" s="65">
        <f>+'[1]Note Calc'!F42</f>
        <v>0</v>
      </c>
      <c r="H77" s="66">
        <f>+'[1]Note Calc'!G42</f>
        <v>0</v>
      </c>
      <c r="I77" s="66">
        <f>+'[1]Note Calc'!H42</f>
        <v>339270</v>
      </c>
      <c r="J77" s="66">
        <f>+'[1]Note Calc'!I42</f>
        <v>575034</v>
      </c>
      <c r="K77" s="67">
        <f>+'[1]Note Calc'!J42</f>
        <v>575034</v>
      </c>
    </row>
    <row r="78" spans="1:11" ht="15.6">
      <c r="A78" s="31"/>
      <c r="B78" s="26"/>
      <c r="C78" s="104"/>
      <c r="D78" s="83"/>
      <c r="E78" s="84"/>
      <c r="F78" s="101"/>
      <c r="G78" s="104"/>
      <c r="H78" s="83"/>
      <c r="I78" s="83"/>
      <c r="J78" s="83"/>
      <c r="K78" s="84"/>
    </row>
    <row r="79" spans="1:11" ht="15.6">
      <c r="A79" s="31">
        <v>11.3</v>
      </c>
      <c r="B79" s="25" t="s">
        <v>67</v>
      </c>
      <c r="C79" s="105">
        <v>0</v>
      </c>
      <c r="D79" s="106">
        <v>0</v>
      </c>
      <c r="E79" s="107"/>
      <c r="F79" s="85">
        <f>IF(OR(D79=0,C79 = 0),0,AVERAGE((D79-C79)/C79,(E79-D79)/D79))</f>
        <v>0</v>
      </c>
      <c r="G79" s="105">
        <f>+G76+G77</f>
        <v>0</v>
      </c>
      <c r="H79" s="106">
        <f>+H76+H77+G79</f>
        <v>0</v>
      </c>
      <c r="I79" s="106">
        <f>+I76+I77+H79</f>
        <v>339270</v>
      </c>
      <c r="J79" s="106">
        <f t="shared" ref="J79:K79" si="17">+J76+J77+I79</f>
        <v>914304</v>
      </c>
      <c r="K79" s="107">
        <f t="shared" si="17"/>
        <v>1489338</v>
      </c>
    </row>
    <row r="80" spans="1:11" ht="218.4">
      <c r="A80" s="77">
        <v>12.01</v>
      </c>
      <c r="B80" s="78" t="s">
        <v>68</v>
      </c>
      <c r="C80" s="58">
        <f>+C73+C79</f>
        <v>2256655</v>
      </c>
      <c r="D80" s="59">
        <f>+D73+D79</f>
        <v>3752801</v>
      </c>
      <c r="E80" s="108">
        <f>+E73+E79</f>
        <v>5333101</v>
      </c>
      <c r="F80" s="109">
        <f>IF(OR(D80=0,C80 = 0),0,AVERAGE((D80-C80)/C80,(E80-D80)/D80))</f>
        <v>0.54204579651601981</v>
      </c>
      <c r="G80" s="59">
        <f>+G73+G79</f>
        <v>7150917.7200000007</v>
      </c>
      <c r="H80" s="59">
        <f>+H73+H79</f>
        <v>7615073.5824000016</v>
      </c>
      <c r="I80" s="59">
        <f>+I73+I79</f>
        <v>8080791.7740480006</v>
      </c>
      <c r="J80" s="59">
        <f t="shared" ref="J80:K80" si="18">+J73+J79</f>
        <v>8089650.1008889601</v>
      </c>
      <c r="K80" s="108">
        <f t="shared" si="18"/>
        <v>7895502.4798075389</v>
      </c>
    </row>
    <row r="81" spans="1:11" ht="15.6">
      <c r="A81" s="31"/>
      <c r="B81" s="26"/>
      <c r="C81" s="62"/>
      <c r="D81" s="63"/>
      <c r="E81" s="64"/>
      <c r="F81" s="110"/>
      <c r="G81" s="62"/>
      <c r="H81" s="63"/>
      <c r="I81" s="63"/>
      <c r="J81" s="63"/>
      <c r="K81" s="64"/>
    </row>
    <row r="82" spans="1:11" ht="15.6">
      <c r="A82" s="31"/>
      <c r="B82" s="98" t="s">
        <v>69</v>
      </c>
      <c r="C82" s="52"/>
      <c r="D82" s="53"/>
      <c r="E82" s="54"/>
      <c r="F82" s="111"/>
      <c r="G82" s="66"/>
      <c r="H82" s="53"/>
      <c r="I82" s="53"/>
      <c r="J82" s="53"/>
      <c r="K82" s="54"/>
    </row>
    <row r="83" spans="1:11" ht="15.6">
      <c r="A83" s="31">
        <v>13.01</v>
      </c>
      <c r="B83" s="41" t="s">
        <v>70</v>
      </c>
      <c r="C83" s="65"/>
      <c r="D83" s="66"/>
      <c r="E83" s="67"/>
      <c r="F83" s="112">
        <f>IF(OR(D83=0,C83 = 0),0,AVERAGE((D83-C83)/C83,(E83-D83)/D83))</f>
        <v>0</v>
      </c>
      <c r="G83" s="65">
        <f>+'[1]Note Calc'!F49</f>
        <v>0</v>
      </c>
      <c r="H83" s="66">
        <f>+'[1]Note Calc'!G49</f>
        <v>0</v>
      </c>
      <c r="I83" s="66">
        <f>+'[1]Note Calc'!H49</f>
        <v>0</v>
      </c>
      <c r="J83" s="66">
        <f>+'[1]Note Calc'!I49</f>
        <v>0</v>
      </c>
      <c r="K83" s="67">
        <f>+'[1]Note Calc'!J49</f>
        <v>0</v>
      </c>
    </row>
    <row r="84" spans="1:11" ht="15.6">
      <c r="A84" s="31">
        <v>13.02</v>
      </c>
      <c r="B84" s="41" t="s">
        <v>71</v>
      </c>
      <c r="C84" s="65"/>
      <c r="D84" s="66"/>
      <c r="E84" s="67"/>
      <c r="F84" s="112">
        <f>IF(OR(D84=0,C84 = 0),0,AVERAGE((D84-C84)/C84,(E84-D84)/D84))</f>
        <v>0</v>
      </c>
      <c r="G84" s="65">
        <f>+'[1]Note Calc'!F50</f>
        <v>0</v>
      </c>
      <c r="H84" s="66">
        <f>+'[1]Note Calc'!G50</f>
        <v>0</v>
      </c>
      <c r="I84" s="66">
        <f>+'[1]Note Calc'!H50</f>
        <v>0</v>
      </c>
      <c r="J84" s="66">
        <f>+'[1]Note Calc'!I50</f>
        <v>0</v>
      </c>
      <c r="K84" s="67">
        <f>+'[1]Note Calc'!J50</f>
        <v>0</v>
      </c>
    </row>
    <row r="85" spans="1:11" ht="15.6">
      <c r="A85" s="31"/>
      <c r="B85" s="26"/>
      <c r="C85" s="104"/>
      <c r="D85" s="83"/>
      <c r="E85" s="84"/>
      <c r="F85" s="101"/>
      <c r="G85" s="104"/>
      <c r="H85" s="83"/>
      <c r="I85" s="83"/>
      <c r="J85" s="83"/>
      <c r="K85" s="84"/>
    </row>
    <row r="86" spans="1:11" ht="15.6">
      <c r="A86" s="31">
        <v>13.03</v>
      </c>
      <c r="B86" s="25" t="s">
        <v>72</v>
      </c>
      <c r="C86" s="46">
        <v>0</v>
      </c>
      <c r="D86" s="113">
        <f>+D83+D84</f>
        <v>0</v>
      </c>
      <c r="E86" s="48">
        <f>+E83+E84</f>
        <v>0</v>
      </c>
      <c r="F86" s="114">
        <f>IF(OR(D86=0,C86 = 0),0,AVERAGE((D86-C86)/C86,(E86-D86)/D86))</f>
        <v>0</v>
      </c>
      <c r="G86" s="46">
        <f>+G83+G84</f>
        <v>0</v>
      </c>
      <c r="H86" s="113">
        <f>+H83+H84+G86</f>
        <v>0</v>
      </c>
      <c r="I86" s="113">
        <f>+I83+I84+H86</f>
        <v>0</v>
      </c>
      <c r="J86" s="113">
        <f t="shared" ref="J86:K86" si="19">+J83+J84+I86</f>
        <v>0</v>
      </c>
      <c r="K86" s="48">
        <f t="shared" si="19"/>
        <v>0</v>
      </c>
    </row>
    <row r="87" spans="1:11" ht="15.6">
      <c r="A87" s="31"/>
      <c r="B87" s="26"/>
      <c r="C87" s="52"/>
      <c r="D87" s="53"/>
      <c r="E87" s="54"/>
      <c r="F87" s="81"/>
      <c r="G87" s="52"/>
      <c r="H87" s="53"/>
      <c r="I87" s="53"/>
      <c r="J87" s="53"/>
      <c r="K87" s="54"/>
    </row>
    <row r="88" spans="1:11" ht="15.6">
      <c r="A88" s="31">
        <v>14.01</v>
      </c>
      <c r="B88" s="25" t="s">
        <v>73</v>
      </c>
      <c r="C88" s="65">
        <v>0</v>
      </c>
      <c r="D88" s="66"/>
      <c r="E88" s="67"/>
      <c r="F88" s="112">
        <f>IF(OR(D88=0,C88 = 0),0,AVERAGE((D88-C88)/C88,(E88-D88)/D88))</f>
        <v>0</v>
      </c>
      <c r="G88" s="66">
        <v>0</v>
      </c>
      <c r="H88" s="66">
        <v>0</v>
      </c>
      <c r="I88" s="66">
        <v>0</v>
      </c>
      <c r="J88" s="66">
        <v>0</v>
      </c>
      <c r="K88" s="67">
        <v>0</v>
      </c>
    </row>
    <row r="89" spans="1:11" ht="15.6">
      <c r="A89" s="26"/>
      <c r="B89" s="26"/>
      <c r="C89" s="115"/>
      <c r="D89" s="53"/>
      <c r="E89" s="54"/>
      <c r="F89" s="97"/>
      <c r="G89" s="115"/>
      <c r="H89" s="53"/>
      <c r="I89" s="53"/>
      <c r="J89" s="53"/>
      <c r="K89" s="54"/>
    </row>
    <row r="90" spans="1:11" ht="16.2" thickBot="1">
      <c r="A90" s="31">
        <v>15.01</v>
      </c>
      <c r="B90" s="45" t="s">
        <v>74</v>
      </c>
      <c r="C90" s="116">
        <f>+C80+C86+C88</f>
        <v>2256655</v>
      </c>
      <c r="D90" s="117">
        <f>+D80+D86+D88</f>
        <v>3752801</v>
      </c>
      <c r="E90" s="118">
        <f>+E80+E86+E88</f>
        <v>5333101</v>
      </c>
      <c r="F90" s="119">
        <f>IF(OR(D90=0,C90 = 0),0,AVERAGE((D90-C90)/C90,(E90-D90)/D90))</f>
        <v>0.54204579651601981</v>
      </c>
      <c r="G90" s="116">
        <f>+G80+G86+G88</f>
        <v>7150917.7200000007</v>
      </c>
      <c r="H90" s="117">
        <f>+H80+H86+H88</f>
        <v>7615073.5824000016</v>
      </c>
      <c r="I90" s="117">
        <f>+I80+I86+I88</f>
        <v>8080791.7740480006</v>
      </c>
      <c r="J90" s="117">
        <f t="shared" ref="J90:K90" si="20">+J80+J86+J88</f>
        <v>8089650.1008889601</v>
      </c>
      <c r="K90" s="118">
        <f t="shared" si="20"/>
        <v>7895502.4798075389</v>
      </c>
    </row>
    <row r="91" spans="1:11" ht="16.2" thickTop="1">
      <c r="A91" s="26"/>
      <c r="B91" s="26"/>
      <c r="C91" s="120"/>
      <c r="D91" s="121"/>
      <c r="E91" s="122"/>
      <c r="F91" s="123"/>
      <c r="G91" s="121"/>
      <c r="H91" s="121"/>
      <c r="I91" s="121"/>
      <c r="J91" s="121"/>
      <c r="K91" s="122"/>
    </row>
    <row r="92" spans="1:11" ht="15.6">
      <c r="A92" s="26"/>
      <c r="B92" s="98" t="s">
        <v>75</v>
      </c>
      <c r="C92" s="120"/>
      <c r="D92" s="121"/>
      <c r="E92" s="121"/>
      <c r="F92" s="124"/>
      <c r="G92" s="121"/>
      <c r="H92" s="121"/>
      <c r="I92" s="121"/>
      <c r="J92" s="121"/>
      <c r="K92" s="125"/>
    </row>
    <row r="93" spans="1:11" ht="15.6">
      <c r="A93" s="31">
        <v>20.010000000000002</v>
      </c>
      <c r="B93" s="25" t="s">
        <v>76</v>
      </c>
      <c r="C93" s="126">
        <f>+'[1]Note Calc'!C415</f>
        <v>47</v>
      </c>
      <c r="D93" s="127">
        <f>+'[1]Note Calc'!D415</f>
        <v>47</v>
      </c>
      <c r="E93" s="127">
        <f>+'[1]Note Calc'!E415</f>
        <v>47</v>
      </c>
      <c r="F93" s="112"/>
      <c r="G93" s="127">
        <f>+'[1]Note Calc'!F415</f>
        <v>51</v>
      </c>
      <c r="H93" s="121">
        <f>+'[1]Note Calc'!G415</f>
        <v>53</v>
      </c>
      <c r="I93" s="121">
        <f>+'[1]Note Calc'!H415</f>
        <v>50</v>
      </c>
      <c r="J93" s="121">
        <f>+'[1]Note Calc'!I415</f>
        <v>48</v>
      </c>
      <c r="K93" s="128">
        <f>+'[1]Note Calc'!J415</f>
        <v>48</v>
      </c>
    </row>
    <row r="94" spans="1:11" ht="16.2" thickBot="1">
      <c r="A94" s="129">
        <v>20.015000000000001</v>
      </c>
      <c r="B94" s="25" t="s">
        <v>77</v>
      </c>
      <c r="C94" s="130">
        <f>+'[1]Note Calc'!C416</f>
        <v>544</v>
      </c>
      <c r="D94" s="131">
        <f>+'[1]Note Calc'!D416</f>
        <v>546</v>
      </c>
      <c r="E94" s="132">
        <f>+'[1]Note Calc'!E416</f>
        <v>544</v>
      </c>
      <c r="F94" s="133"/>
      <c r="G94" s="131">
        <f>+'[1]Note Calc'!F416</f>
        <v>548</v>
      </c>
      <c r="H94" s="134">
        <f>+'[1]Note Calc'!G416</f>
        <v>549</v>
      </c>
      <c r="I94" s="134">
        <f>+'[1]Note Calc'!H416</f>
        <v>564</v>
      </c>
      <c r="J94" s="134">
        <f>+'[1]Note Calc'!I416</f>
        <v>554</v>
      </c>
      <c r="K94" s="135">
        <f>+'[1]Note Calc'!J416</f>
        <v>547</v>
      </c>
    </row>
    <row r="95" spans="1:11" ht="16.2" thickTop="1">
      <c r="A95" s="129"/>
      <c r="B95" s="25"/>
      <c r="C95" s="127"/>
      <c r="D95" s="121"/>
      <c r="E95" s="121"/>
      <c r="F95" s="136"/>
      <c r="G95" s="127"/>
      <c r="H95" s="121"/>
      <c r="I95" s="121"/>
      <c r="J95" s="121"/>
      <c r="K95" s="121"/>
    </row>
    <row r="96" spans="1:11" ht="15.6">
      <c r="A96" s="137" t="s">
        <v>78</v>
      </c>
      <c r="B96" s="138"/>
      <c r="C96" s="139">
        <f>C59/(C54/365)</f>
        <v>115.42561369130956</v>
      </c>
      <c r="D96" s="139">
        <f t="shared" ref="D96:K96" si="21">D59/(D54/365)</f>
        <v>167.28354079443395</v>
      </c>
      <c r="E96" s="139">
        <f t="shared" si="21"/>
        <v>217.68544047627515</v>
      </c>
      <c r="F96" s="139"/>
      <c r="G96" s="139">
        <f t="shared" si="21"/>
        <v>277.43409145678987</v>
      </c>
      <c r="H96" s="139">
        <f t="shared" si="21"/>
        <v>265.93025343200799</v>
      </c>
      <c r="I96" s="139">
        <f t="shared" si="21"/>
        <v>267.85671068746478</v>
      </c>
      <c r="J96" s="139">
        <f t="shared" si="21"/>
        <v>237.58208603651295</v>
      </c>
      <c r="K96" s="139">
        <f t="shared" si="21"/>
        <v>206.46143517479399</v>
      </c>
    </row>
    <row r="97" spans="1:11" ht="15.6">
      <c r="A97" s="140" t="s">
        <v>79</v>
      </c>
      <c r="B97" s="141"/>
      <c r="C97" s="142">
        <f>C90/(C54/365)</f>
        <v>108.4550724278924</v>
      </c>
      <c r="D97" s="142">
        <f t="shared" ref="D97:K97" si="22">D90/(D54/365)</f>
        <v>163.9137188307252</v>
      </c>
      <c r="E97" s="142">
        <f t="shared" si="22"/>
        <v>216.30687025733934</v>
      </c>
      <c r="F97" s="142"/>
      <c r="G97" s="142">
        <f t="shared" si="22"/>
        <v>275.50771136022081</v>
      </c>
      <c r="H97" s="142">
        <f t="shared" si="22"/>
        <v>264.19556523512875</v>
      </c>
      <c r="I97" s="142">
        <f t="shared" si="22"/>
        <v>277.80122639922769</v>
      </c>
      <c r="J97" s="142">
        <f t="shared" si="22"/>
        <v>266.00192149109944</v>
      </c>
      <c r="K97" s="142">
        <f t="shared" si="22"/>
        <v>252.48996962602226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Cordes</dc:creator>
  <cp:lastModifiedBy>Matthew Cordes</cp:lastModifiedBy>
  <dcterms:created xsi:type="dcterms:W3CDTF">2024-11-14T20:52:31Z</dcterms:created>
  <dcterms:modified xsi:type="dcterms:W3CDTF">2024-11-14T20:53:45Z</dcterms:modified>
</cp:coreProperties>
</file>