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jfleming\Documents\02.00 Federal\22 Grants\ESSER III\Budget Plans\"/>
    </mc:Choice>
  </mc:AlternateContent>
  <xr:revisionPtr revIDLastSave="0" documentId="13_ncr:1_{01DFEA7F-B4B3-46B7-9775-53841D42FB0C}" xr6:coauthVersionLast="36" xr6:coauthVersionMax="36" xr10:uidLastSave="{00000000-0000-0000-0000-000000000000}"/>
  <bookViews>
    <workbookView xWindow="0" yWindow="0" windowWidth="1704" windowHeight="0" xr2:uid="{00000000-000D-0000-FFFF-FFFF00000000}"/>
  </bookViews>
  <sheets>
    <sheet name="ESSER III Budget Plan" sheetId="3" r:id="rId1"/>
    <sheet name="FY22 ESSER III Costs" sheetId="4" r:id="rId2"/>
    <sheet name="FY23 ESSER III Costs thru 12.14" sheetId="5" r:id="rId3"/>
    <sheet name="FY22-23 ESSER III Costs12.14.22" sheetId="7" r:id="rId4"/>
  </sheets>
  <definedNames>
    <definedName name="_xlnm.Print_Area" localSheetId="3">'FY22-23 ESSER III Costs12.14.22'!$C$25:$J$29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7" l="1"/>
  <c r="D4" i="3" l="1"/>
  <c r="D15" i="3"/>
  <c r="L6" i="3" l="1"/>
  <c r="L7" i="3"/>
  <c r="L8" i="3"/>
  <c r="L9" i="3"/>
  <c r="L10" i="3"/>
  <c r="L11" i="3"/>
  <c r="L12" i="3"/>
  <c r="L13" i="3"/>
  <c r="L15" i="3"/>
  <c r="L16" i="3"/>
  <c r="D17" i="3"/>
  <c r="L17" i="7"/>
  <c r="L6" i="7"/>
  <c r="J27" i="7"/>
  <c r="J28" i="7"/>
  <c r="E29" i="7"/>
  <c r="F29" i="7"/>
  <c r="G29" i="7"/>
  <c r="H29" i="7"/>
  <c r="I29" i="7"/>
  <c r="E27" i="7"/>
  <c r="F27" i="7"/>
  <c r="G27" i="7"/>
  <c r="H27" i="7"/>
  <c r="I27" i="7"/>
  <c r="D27" i="7"/>
  <c r="J26" i="7"/>
  <c r="G16" i="7"/>
  <c r="L16" i="7" s="1"/>
  <c r="D17" i="7"/>
  <c r="E15" i="7"/>
  <c r="D15" i="7"/>
  <c r="H14" i="7"/>
  <c r="F14" i="7"/>
  <c r="F13" i="7"/>
  <c r="L13" i="7" s="1"/>
  <c r="G12" i="7"/>
  <c r="L12" i="7" s="1"/>
  <c r="F11" i="7"/>
  <c r="L11" i="7" s="1"/>
  <c r="F10" i="7"/>
  <c r="L10" i="7" s="1"/>
  <c r="G9" i="7"/>
  <c r="L9" i="7" s="1"/>
  <c r="G8" i="7"/>
  <c r="L8" i="7" s="1"/>
  <c r="G7" i="7"/>
  <c r="L7" i="7" s="1"/>
  <c r="L7" i="5"/>
  <c r="L8" i="5"/>
  <c r="L9" i="5"/>
  <c r="L10" i="5"/>
  <c r="L11" i="5"/>
  <c r="L12" i="5"/>
  <c r="L13" i="5"/>
  <c r="L15" i="5"/>
  <c r="L16" i="5"/>
  <c r="L6" i="5"/>
  <c r="L7" i="4"/>
  <c r="L8" i="4"/>
  <c r="L9" i="4"/>
  <c r="L10" i="4"/>
  <c r="L11" i="4"/>
  <c r="L12" i="4"/>
  <c r="L13" i="4"/>
  <c r="L15" i="4"/>
  <c r="L16" i="4"/>
  <c r="L6" i="4"/>
  <c r="L17" i="4" s="1"/>
  <c r="F6" i="7"/>
  <c r="F11" i="3"/>
  <c r="L2" i="4"/>
  <c r="J4" i="4"/>
  <c r="J19" i="4" s="1"/>
  <c r="D19" i="4"/>
  <c r="D17" i="4"/>
  <c r="E19" i="4"/>
  <c r="L17" i="3" l="1"/>
  <c r="J29" i="7"/>
  <c r="L15" i="7"/>
  <c r="L17" i="5"/>
  <c r="I17" i="7" l="1"/>
  <c r="G17" i="7"/>
  <c r="G19" i="7" s="1"/>
  <c r="F17" i="7"/>
  <c r="E17" i="7"/>
  <c r="E19" i="7" s="1"/>
  <c r="H17" i="7"/>
  <c r="H19" i="7" s="1"/>
  <c r="L2" i="7"/>
  <c r="F2" i="7"/>
  <c r="F19" i="7" l="1"/>
  <c r="J4" i="7"/>
  <c r="D19" i="7"/>
  <c r="J17" i="7"/>
  <c r="J19" i="7" l="1"/>
  <c r="K4" i="7"/>
  <c r="I17" i="5" l="1"/>
  <c r="G17" i="5"/>
  <c r="G19" i="5" s="1"/>
  <c r="F17" i="5"/>
  <c r="E17" i="5"/>
  <c r="E19" i="5" s="1"/>
  <c r="D17" i="5"/>
  <c r="H17" i="5"/>
  <c r="H19" i="5" s="1"/>
  <c r="L2" i="5"/>
  <c r="F2" i="5"/>
  <c r="I17" i="4"/>
  <c r="E17" i="4"/>
  <c r="H17" i="4"/>
  <c r="H19" i="4" s="1"/>
  <c r="F2" i="4"/>
  <c r="J4" i="5" l="1"/>
  <c r="F19" i="5"/>
  <c r="D19" i="5"/>
  <c r="J17" i="5"/>
  <c r="F17" i="4"/>
  <c r="G17" i="4"/>
  <c r="G19" i="4" s="1"/>
  <c r="J19" i="5" l="1"/>
  <c r="J17" i="4"/>
  <c r="K4" i="5"/>
  <c r="F19" i="4"/>
  <c r="K4" i="4" l="1"/>
  <c r="H14" i="3" l="1"/>
  <c r="H17" i="3" s="1"/>
  <c r="G17" i="3"/>
  <c r="F17" i="3"/>
  <c r="E17" i="3"/>
  <c r="J17" i="3" l="1"/>
  <c r="I17" i="3"/>
  <c r="G4" i="3" l="1"/>
  <c r="L2" i="3" l="1"/>
  <c r="L18" i="3" l="1"/>
  <c r="F4" i="3"/>
  <c r="J4" i="3" s="1"/>
  <c r="J19" i="3" s="1"/>
  <c r="G19" i="3"/>
  <c r="H19" i="3" l="1"/>
  <c r="F2" i="3" l="1"/>
  <c r="F19" i="3" l="1"/>
  <c r="E19" i="3" l="1"/>
  <c r="K4" i="3"/>
  <c r="D19" i="3"/>
</calcChain>
</file>

<file path=xl/sharedStrings.xml><?xml version="1.0" encoding="utf-8"?>
<sst xmlns="http://schemas.openxmlformats.org/spreadsheetml/2006/main" count="203" uniqueCount="39">
  <si>
    <t>Salaries</t>
  </si>
  <si>
    <t xml:space="preserve"> </t>
  </si>
  <si>
    <t>Benefits</t>
  </si>
  <si>
    <t xml:space="preserve">Purchased Services </t>
  </si>
  <si>
    <t>Capital Outlay</t>
  </si>
  <si>
    <t>Supplies</t>
  </si>
  <si>
    <t>CCIP Budget</t>
  </si>
  <si>
    <t xml:space="preserve">Total Expenditures </t>
  </si>
  <si>
    <t>Variance</t>
  </si>
  <si>
    <t>Fiscal Year</t>
  </si>
  <si>
    <t>Total     Grant</t>
  </si>
  <si>
    <t>ESSER III</t>
  </si>
  <si>
    <t>FER due September 30, 2024</t>
  </si>
  <si>
    <t>Learning Loss</t>
  </si>
  <si>
    <t>Improving air quality and ventilation</t>
  </si>
  <si>
    <t>Qualified ESSER III Category</t>
  </si>
  <si>
    <t xml:space="preserve">20% Set Aside </t>
  </si>
  <si>
    <t>20% Set Aside for Learning Loss</t>
  </si>
  <si>
    <t>3/12/20 - 9/30/24</t>
  </si>
  <si>
    <t>Powerschool - Performance Matters</t>
  </si>
  <si>
    <t>Futrue Ed Solutions</t>
  </si>
  <si>
    <t>FY22/FY23/FY24</t>
  </si>
  <si>
    <t>Aide/Paraprofessional Hired to assist Title Program</t>
  </si>
  <si>
    <t>Other</t>
  </si>
  <si>
    <t>Curriculum</t>
  </si>
  <si>
    <t>Addressing students learning loss</t>
  </si>
  <si>
    <t>HVAC - RES</t>
  </si>
  <si>
    <t>LETRS PD</t>
  </si>
  <si>
    <t>Chromebooks</t>
  </si>
  <si>
    <t>Instructional Coach - Purchased Service</t>
  </si>
  <si>
    <t>Windsor Learning</t>
  </si>
  <si>
    <t>Calculators</t>
  </si>
  <si>
    <t>Quizlet</t>
  </si>
  <si>
    <t>Not Met</t>
  </si>
  <si>
    <t>Remaining</t>
  </si>
  <si>
    <t>As of 12.14.22</t>
  </si>
  <si>
    <t>Encumbered</t>
  </si>
  <si>
    <t>Expended</t>
  </si>
  <si>
    <t>Budget (between FY22 and FY23)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</si>
</sst>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0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right" wrapText="1"/>
    </xf>
    <xf numFmtId="43" fontId="3" fillId="0" borderId="1" xfId="1" applyFont="1" applyBorder="1" applyAlignment="1">
      <alignment wrapText="1"/>
    </xf>
    <xf numFmtId="43" fontId="3" fillId="0" borderId="1" xfId="1" applyFont="1" applyBorder="1" applyAlignment="1">
      <alignment horizontal="center" wrapText="1"/>
    </xf>
    <xf numFmtId="4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4" fontId="3" fillId="0" borderId="0" xfId="2" applyFont="1"/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Fill="1" applyBorder="1" applyAlignment="1">
      <alignment horizontal="left"/>
    </xf>
    <xf numFmtId="0" fontId="5" fillId="0" borderId="0" xfId="0" applyFont="1"/>
    <xf numFmtId="0" fontId="7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wrapText="1"/>
    </xf>
    <xf numFmtId="43" fontId="3" fillId="3" borderId="1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9" fillId="0" borderId="0" xfId="0" quotePrefix="1" applyFont="1"/>
    <xf numFmtId="0" fontId="10" fillId="0" borderId="0" xfId="0" applyFont="1"/>
    <xf numFmtId="0" fontId="9" fillId="0" borderId="0" xfId="0" applyFont="1"/>
    <xf numFmtId="0" fontId="11" fillId="0" borderId="0" xfId="0" quotePrefix="1" applyFont="1"/>
    <xf numFmtId="0" fontId="13" fillId="0" borderId="0" xfId="0" quotePrefix="1" applyFont="1" applyAlignment="1">
      <alignment horizontal="left"/>
    </xf>
    <xf numFmtId="0" fontId="12" fillId="0" borderId="0" xfId="0" applyFont="1"/>
    <xf numFmtId="0" fontId="14" fillId="0" borderId="0" xfId="0" applyFont="1"/>
    <xf numFmtId="0" fontId="9" fillId="0" borderId="0" xfId="0" applyFont="1" applyAlignment="1">
      <alignment horizontal="left"/>
    </xf>
    <xf numFmtId="0" fontId="15" fillId="0" borderId="0" xfId="0" applyFont="1"/>
    <xf numFmtId="0" fontId="15" fillId="0" borderId="0" xfId="0" quotePrefix="1" applyFont="1"/>
    <xf numFmtId="0" fontId="16" fillId="0" borderId="0" xfId="0" quotePrefix="1" applyFont="1" applyAlignment="1">
      <alignment horizontal="left"/>
    </xf>
    <xf numFmtId="0" fontId="12" fillId="0" borderId="0" xfId="0" quotePrefix="1" applyFont="1"/>
    <xf numFmtId="0" fontId="16" fillId="0" borderId="0" xfId="0" applyFont="1"/>
    <xf numFmtId="0" fontId="11" fillId="0" borderId="0" xfId="0" applyFont="1"/>
    <xf numFmtId="0" fontId="17" fillId="0" borderId="0" xfId="0" quotePrefix="1" applyFont="1" applyAlignment="1">
      <alignment horizontal="left"/>
    </xf>
    <xf numFmtId="0" fontId="13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6" fillId="0" borderId="1" xfId="0" applyFont="1" applyBorder="1"/>
    <xf numFmtId="0" fontId="4" fillId="0" borderId="0" xfId="0" applyFont="1" applyAlignment="1">
      <alignment horizontal="center"/>
    </xf>
    <xf numFmtId="0" fontId="17" fillId="0" borderId="0" xfId="0" applyFont="1"/>
    <xf numFmtId="0" fontId="3" fillId="4" borderId="1" xfId="0" applyFont="1" applyFill="1" applyBorder="1" applyAlignment="1">
      <alignment horizontal="center" wrapText="1"/>
    </xf>
    <xf numFmtId="7" fontId="3" fillId="0" borderId="0" xfId="2" applyNumberFormat="1" applyFont="1" applyAlignment="1">
      <alignment horizontal="center"/>
    </xf>
    <xf numFmtId="7" fontId="3" fillId="0" borderId="0" xfId="0" applyNumberFormat="1" applyFont="1"/>
    <xf numFmtId="0" fontId="3" fillId="4" borderId="2" xfId="0" applyFont="1" applyFill="1" applyBorder="1" applyAlignment="1">
      <alignment horizontal="center" wrapText="1"/>
    </xf>
    <xf numFmtId="43" fontId="3" fillId="4" borderId="1" xfId="0" applyNumberFormat="1" applyFont="1" applyFill="1" applyBorder="1" applyAlignment="1">
      <alignment horizontal="center" wrapText="1"/>
    </xf>
    <xf numFmtId="44" fontId="3" fillId="5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/>
    </xf>
    <xf numFmtId="0" fontId="0" fillId="5" borderId="1" xfId="0" applyFill="1" applyBorder="1"/>
    <xf numFmtId="0" fontId="3" fillId="5" borderId="1" xfId="0" applyFont="1" applyFill="1" applyBorder="1" applyAlignment="1">
      <alignment horizontal="center" wrapText="1"/>
    </xf>
    <xf numFmtId="4" fontId="6" fillId="5" borderId="1" xfId="0" quotePrefix="1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6" fillId="0" borderId="1" xfId="0" applyFont="1" applyFill="1" applyBorder="1"/>
    <xf numFmtId="43" fontId="6" fillId="0" borderId="1" xfId="0" applyNumberFormat="1" applyFont="1" applyBorder="1"/>
    <xf numFmtId="7" fontId="3" fillId="3" borderId="1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43" fontId="0" fillId="0" borderId="1" xfId="1" applyNumberFormat="1" applyFont="1" applyBorder="1"/>
    <xf numFmtId="165" fontId="0" fillId="0" borderId="0" xfId="3" applyNumberFormat="1" applyFont="1"/>
    <xf numFmtId="165" fontId="0" fillId="0" borderId="0" xfId="0" applyNumberFormat="1"/>
    <xf numFmtId="7" fontId="0" fillId="0" borderId="0" xfId="0" applyNumberFormat="1"/>
    <xf numFmtId="43" fontId="6" fillId="0" borderId="1" xfId="1" applyFont="1" applyFill="1" applyBorder="1"/>
    <xf numFmtId="0" fontId="0" fillId="0" borderId="0" xfId="0" applyAlignment="1">
      <alignment horizontal="right"/>
    </xf>
    <xf numFmtId="43" fontId="3" fillId="0" borderId="1" xfId="1" applyFont="1" applyFill="1" applyBorder="1" applyAlignment="1">
      <alignment horizontal="center" wrapText="1"/>
    </xf>
    <xf numFmtId="43" fontId="0" fillId="0" borderId="3" xfId="1" applyFont="1" applyBorder="1"/>
    <xf numFmtId="0" fontId="0" fillId="0" borderId="5" xfId="0" applyBorder="1"/>
    <xf numFmtId="43" fontId="0" fillId="0" borderId="0" xfId="1" applyFont="1" applyBorder="1"/>
    <xf numFmtId="43" fontId="0" fillId="0" borderId="6" xfId="1" applyFont="1" applyBorder="1"/>
    <xf numFmtId="0" fontId="19" fillId="0" borderId="7" xfId="0" quotePrefix="1" applyFont="1" applyBorder="1"/>
    <xf numFmtId="43" fontId="0" fillId="0" borderId="8" xfId="1" applyFont="1" applyBorder="1"/>
    <xf numFmtId="0" fontId="4" fillId="0" borderId="7" xfId="0" applyFont="1" applyBorder="1"/>
    <xf numFmtId="43" fontId="0" fillId="0" borderId="10" xfId="1" applyFont="1" applyBorder="1"/>
    <xf numFmtId="43" fontId="0" fillId="0" borderId="11" xfId="1" applyFont="1" applyBorder="1"/>
    <xf numFmtId="43" fontId="0" fillId="0" borderId="5" xfId="1" applyFont="1" applyBorder="1"/>
    <xf numFmtId="43" fontId="0" fillId="0" borderId="7" xfId="1" applyFont="1" applyBorder="1"/>
    <xf numFmtId="0" fontId="20" fillId="2" borderId="4" xfId="0" applyFont="1" applyFill="1" applyBorder="1"/>
    <xf numFmtId="0" fontId="21" fillId="2" borderId="9" xfId="0" applyFont="1" applyFill="1" applyBorder="1" applyAlignment="1">
      <alignment horizontal="center" wrapText="1"/>
    </xf>
    <xf numFmtId="43" fontId="0" fillId="0" borderId="12" xfId="1" applyFont="1" applyBorder="1"/>
    <xf numFmtId="43" fontId="0" fillId="0" borderId="13" xfId="1" applyFont="1" applyBorder="1"/>
    <xf numFmtId="0" fontId="3" fillId="0" borderId="7" xfId="0" applyFont="1" applyBorder="1"/>
    <xf numFmtId="0" fontId="3" fillId="0" borderId="5" xfId="0" applyFont="1" applyBorder="1"/>
    <xf numFmtId="0" fontId="19" fillId="0" borderId="5" xfId="0" quotePrefix="1" applyFont="1" applyBorder="1"/>
    <xf numFmtId="0" fontId="22" fillId="2" borderId="4" xfId="0" applyFont="1" applyFill="1" applyBorder="1" applyAlignment="1">
      <alignment horizontal="center" wrapText="1"/>
    </xf>
    <xf numFmtId="0" fontId="22" fillId="2" borderId="14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/>
    </xf>
    <xf numFmtId="0" fontId="0" fillId="0" borderId="3" xfId="0" applyBorder="1"/>
    <xf numFmtId="0" fontId="21" fillId="2" borderId="12" xfId="0" applyFont="1" applyFill="1" applyBorder="1" applyAlignment="1">
      <alignment horizontal="center" wrapText="1"/>
    </xf>
    <xf numFmtId="0" fontId="21" fillId="2" borderId="13" xfId="0" applyFont="1" applyFill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009900"/>
      <color rgb="FF00FF00"/>
      <color rgb="FFFF3300"/>
      <color rgb="FF79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00"/>
    <pageSetUpPr fitToPage="1"/>
  </sheetPr>
  <dimension ref="B1:S52"/>
  <sheetViews>
    <sheetView tabSelected="1" workbookViewId="0">
      <selection activeCell="B1" sqref="B1"/>
    </sheetView>
  </sheetViews>
  <sheetFormatPr defaultRowHeight="14.4" x14ac:dyDescent="0.3"/>
  <cols>
    <col min="1" max="1" width="3.44140625" customWidth="1"/>
    <col min="2" max="2" width="14.5546875" style="5" bestFit="1" customWidth="1"/>
    <col min="3" max="3" width="59.88671875" bestFit="1" customWidth="1"/>
    <col min="4" max="4" width="11.5546875" customWidth="1"/>
    <col min="5" max="5" width="12.664062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21875" customWidth="1"/>
    <col min="10" max="10" width="13.5546875" bestFit="1" customWidth="1"/>
    <col min="11" max="11" width="55.21875" bestFit="1" customWidth="1"/>
    <col min="12" max="12" width="13.6640625" bestFit="1" customWidth="1"/>
  </cols>
  <sheetData>
    <row r="1" spans="2:19" x14ac:dyDescent="0.3">
      <c r="F1" s="47" t="s">
        <v>13</v>
      </c>
    </row>
    <row r="2" spans="2:19" s="4" customFormat="1" x14ac:dyDescent="0.3">
      <c r="B2" s="5"/>
      <c r="C2" s="50">
        <v>1418838.26</v>
      </c>
      <c r="D2" s="4" t="s">
        <v>18</v>
      </c>
      <c r="F2" s="17">
        <f>+C2*20%</f>
        <v>283767.652</v>
      </c>
      <c r="L2" s="51">
        <f>0.2*C2</f>
        <v>283767.652</v>
      </c>
    </row>
    <row r="3" spans="2:19" s="1" customFormat="1" ht="30" x14ac:dyDescent="0.4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23</v>
      </c>
      <c r="J3" s="22" t="s">
        <v>10</v>
      </c>
      <c r="K3" s="52" t="s">
        <v>15</v>
      </c>
      <c r="L3" s="57" t="s">
        <v>16</v>
      </c>
    </row>
    <row r="4" spans="2:19" s="1" customFormat="1" x14ac:dyDescent="0.3">
      <c r="B4" s="23"/>
      <c r="C4" s="24" t="s">
        <v>6</v>
      </c>
      <c r="D4" s="25">
        <f>D17</f>
        <v>33693</v>
      </c>
      <c r="E4" s="25">
        <v>5500</v>
      </c>
      <c r="F4" s="66">
        <f>F17</f>
        <v>141077.35</v>
      </c>
      <c r="G4" s="66">
        <f>G17</f>
        <v>112500.23999999999</v>
      </c>
      <c r="H4" s="25">
        <v>1126067.67</v>
      </c>
      <c r="I4" s="25">
        <v>0</v>
      </c>
      <c r="J4" s="26">
        <f>SUM(D4:I4)</f>
        <v>1418838.2599999998</v>
      </c>
      <c r="K4" s="53">
        <f>+C2-J4</f>
        <v>0</v>
      </c>
      <c r="L4" s="54" t="s">
        <v>1</v>
      </c>
    </row>
    <row r="5" spans="2:19" s="1" customFormat="1" x14ac:dyDescent="0.3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">
      <c r="B6" s="11" t="s">
        <v>21</v>
      </c>
      <c r="C6" s="18" t="s">
        <v>29</v>
      </c>
      <c r="D6" s="72"/>
      <c r="E6" s="72"/>
      <c r="F6" s="72">
        <v>39270.35</v>
      </c>
      <c r="G6" s="72"/>
      <c r="H6" s="72"/>
      <c r="I6" s="19"/>
      <c r="J6" s="46"/>
      <c r="K6" s="55" t="s">
        <v>25</v>
      </c>
      <c r="L6" s="59">
        <f>SUM(D6:I6)</f>
        <v>39270.35</v>
      </c>
      <c r="N6" s="29"/>
      <c r="O6" s="29"/>
      <c r="P6" s="29"/>
      <c r="Q6" s="29"/>
      <c r="R6" s="29"/>
      <c r="S6" s="29"/>
    </row>
    <row r="7" spans="2:19" x14ac:dyDescent="0.3">
      <c r="B7" s="11"/>
      <c r="C7" s="46" t="s">
        <v>30</v>
      </c>
      <c r="D7" s="64"/>
      <c r="E7" s="64"/>
      <c r="F7" s="72">
        <v>0</v>
      </c>
      <c r="G7" s="72">
        <v>17149</v>
      </c>
      <c r="H7" s="72"/>
      <c r="I7" s="19"/>
      <c r="J7" s="46"/>
      <c r="K7" s="55" t="s">
        <v>25</v>
      </c>
      <c r="L7" s="59">
        <f t="shared" ref="L7:L16" si="0">SUM(D7:I7)</f>
        <v>17149</v>
      </c>
    </row>
    <row r="8" spans="2:19" x14ac:dyDescent="0.3">
      <c r="B8" s="11"/>
      <c r="C8" s="46" t="s">
        <v>31</v>
      </c>
      <c r="D8" s="64"/>
      <c r="E8" s="64"/>
      <c r="F8" s="72"/>
      <c r="G8" s="72">
        <v>7821.33</v>
      </c>
      <c r="H8" s="72"/>
      <c r="I8" s="19"/>
      <c r="J8" s="46"/>
      <c r="K8" s="55" t="s">
        <v>25</v>
      </c>
      <c r="L8" s="59">
        <f t="shared" si="0"/>
        <v>7821.33</v>
      </c>
    </row>
    <row r="9" spans="2:19" x14ac:dyDescent="0.3">
      <c r="B9" s="11"/>
      <c r="C9" s="46" t="s">
        <v>32</v>
      </c>
      <c r="D9" s="64"/>
      <c r="E9" s="64"/>
      <c r="F9" s="72"/>
      <c r="G9" s="72">
        <v>583.04</v>
      </c>
      <c r="H9" s="72"/>
      <c r="I9" s="19"/>
      <c r="J9" s="46"/>
      <c r="K9" s="55" t="s">
        <v>25</v>
      </c>
      <c r="L9" s="59">
        <f t="shared" si="0"/>
        <v>583.04</v>
      </c>
    </row>
    <row r="10" spans="2:19" x14ac:dyDescent="0.3">
      <c r="B10" s="11"/>
      <c r="C10" s="20" t="s">
        <v>19</v>
      </c>
      <c r="D10" s="72"/>
      <c r="E10" s="72"/>
      <c r="F10" s="72">
        <v>6610.5</v>
      </c>
      <c r="G10" s="72"/>
      <c r="H10" s="72"/>
      <c r="I10" s="19"/>
      <c r="J10" s="46"/>
      <c r="K10" s="55" t="s">
        <v>25</v>
      </c>
      <c r="L10" s="59">
        <f t="shared" si="0"/>
        <v>6610.5</v>
      </c>
    </row>
    <row r="11" spans="2:19" x14ac:dyDescent="0.3">
      <c r="B11" s="11"/>
      <c r="C11" s="18" t="s">
        <v>20</v>
      </c>
      <c r="D11" s="72"/>
      <c r="E11" s="72"/>
      <c r="F11" s="72">
        <f>61946.5+20000</f>
        <v>81946.5</v>
      </c>
      <c r="G11" s="72"/>
      <c r="H11" s="72"/>
      <c r="I11" s="19"/>
      <c r="J11" s="46"/>
      <c r="K11" s="55" t="s">
        <v>25</v>
      </c>
      <c r="L11" s="59">
        <f t="shared" si="0"/>
        <v>81946.5</v>
      </c>
      <c r="M11" s="30"/>
    </row>
    <row r="12" spans="2:19" x14ac:dyDescent="0.3">
      <c r="B12" s="11"/>
      <c r="C12" s="64" t="s">
        <v>28</v>
      </c>
      <c r="D12" s="72"/>
      <c r="E12" s="72"/>
      <c r="F12" s="72"/>
      <c r="G12" s="72">
        <v>41405.339999999997</v>
      </c>
      <c r="H12" s="72"/>
      <c r="I12" s="19"/>
      <c r="J12" s="46"/>
      <c r="K12" s="55" t="s">
        <v>25</v>
      </c>
      <c r="L12" s="59">
        <f t="shared" si="0"/>
        <v>41405.339999999997</v>
      </c>
    </row>
    <row r="13" spans="2:19" x14ac:dyDescent="0.3">
      <c r="B13" s="11"/>
      <c r="C13" s="64" t="s">
        <v>27</v>
      </c>
      <c r="D13" s="72"/>
      <c r="E13" s="72"/>
      <c r="F13" s="72">
        <v>4250</v>
      </c>
      <c r="G13" s="72"/>
      <c r="H13" s="72"/>
      <c r="I13" s="19"/>
      <c r="J13" s="46"/>
      <c r="K13" s="55" t="s">
        <v>25</v>
      </c>
      <c r="L13" s="59">
        <f t="shared" si="0"/>
        <v>4250</v>
      </c>
    </row>
    <row r="14" spans="2:19" x14ac:dyDescent="0.3">
      <c r="B14" s="11"/>
      <c r="C14" s="46" t="s">
        <v>26</v>
      </c>
      <c r="D14" s="64"/>
      <c r="E14" s="64"/>
      <c r="F14" s="72">
        <v>9000</v>
      </c>
      <c r="G14" s="72"/>
      <c r="H14" s="72">
        <f>1123012.78+3054.89</f>
        <v>1126067.67</v>
      </c>
      <c r="I14" s="19">
        <v>0</v>
      </c>
      <c r="J14" s="46"/>
      <c r="K14" s="55" t="s">
        <v>14</v>
      </c>
      <c r="L14" s="59"/>
    </row>
    <row r="15" spans="2:19" ht="15.75" customHeight="1" x14ac:dyDescent="0.3">
      <c r="B15" s="11"/>
      <c r="C15" s="18" t="s">
        <v>22</v>
      </c>
      <c r="D15" s="72">
        <f>14347+19346</f>
        <v>33693</v>
      </c>
      <c r="E15" s="72">
        <v>5500</v>
      </c>
      <c r="F15" s="72"/>
      <c r="G15" s="72"/>
      <c r="H15" s="72"/>
      <c r="I15" s="19"/>
      <c r="J15" s="65"/>
      <c r="K15" s="55" t="s">
        <v>25</v>
      </c>
      <c r="L15" s="59">
        <f t="shared" si="0"/>
        <v>39193</v>
      </c>
    </row>
    <row r="16" spans="2:19" ht="15.75" customHeight="1" x14ac:dyDescent="0.3">
      <c r="B16" s="11"/>
      <c r="C16" s="18" t="s">
        <v>24</v>
      </c>
      <c r="D16" s="72"/>
      <c r="E16" s="72"/>
      <c r="F16" s="72"/>
      <c r="G16" s="72">
        <v>45541.53</v>
      </c>
      <c r="H16" s="72"/>
      <c r="I16" s="19"/>
      <c r="J16" s="65"/>
      <c r="K16" s="55" t="s">
        <v>25</v>
      </c>
      <c r="L16" s="59">
        <f t="shared" si="0"/>
        <v>45541.53</v>
      </c>
    </row>
    <row r="17" spans="2:12" x14ac:dyDescent="0.3">
      <c r="B17" s="11"/>
      <c r="C17" s="15" t="s">
        <v>7</v>
      </c>
      <c r="D17" s="68">
        <f>SUM(D5:D16)</f>
        <v>33693</v>
      </c>
      <c r="E17" s="68">
        <f>SUM(E5:E16)</f>
        <v>5500</v>
      </c>
      <c r="F17" s="68">
        <f>SUM(F5:F16)</f>
        <v>141077.35</v>
      </c>
      <c r="G17" s="68">
        <f>SUM(G5:G16)</f>
        <v>112500.23999999999</v>
      </c>
      <c r="H17" s="68">
        <f>SUM(H5:H16)</f>
        <v>1126067.67</v>
      </c>
      <c r="I17" s="68">
        <f t="shared" ref="I17" si="1">SUM(I5:I16)</f>
        <v>0</v>
      </c>
      <c r="J17" s="68">
        <f>SUM(D17:I17)</f>
        <v>1418838.2599999998</v>
      </c>
      <c r="K17" s="63" t="s">
        <v>17</v>
      </c>
      <c r="L17" s="60">
        <f>SUM(L5:L16)</f>
        <v>283770.58999999997</v>
      </c>
    </row>
    <row r="18" spans="2:12" x14ac:dyDescent="0.3">
      <c r="C18" s="12"/>
      <c r="D18" s="13"/>
      <c r="E18" s="13"/>
      <c r="F18" s="13"/>
      <c r="G18" s="13"/>
      <c r="H18" s="13"/>
      <c r="I18" s="13"/>
      <c r="J18" s="14"/>
      <c r="K18" s="55"/>
      <c r="L18" s="62" t="str">
        <f>IF(L17=L2&gt;L2,"Met","Not Met")</f>
        <v>Met</v>
      </c>
    </row>
    <row r="19" spans="2:12" x14ac:dyDescent="0.3">
      <c r="C19" s="16" t="s">
        <v>8</v>
      </c>
      <c r="D19" s="13">
        <f t="shared" ref="D19:H19" si="2">+D4-D17</f>
        <v>0</v>
      </c>
      <c r="E19" s="13">
        <f t="shared" si="2"/>
        <v>0</v>
      </c>
      <c r="F19" s="13">
        <f t="shared" si="2"/>
        <v>0</v>
      </c>
      <c r="G19" s="13">
        <f t="shared" si="2"/>
        <v>0</v>
      </c>
      <c r="H19" s="13">
        <f t="shared" si="2"/>
        <v>0</v>
      </c>
      <c r="I19" s="13"/>
      <c r="J19" s="13">
        <f>+J4-J17</f>
        <v>0</v>
      </c>
      <c r="K19" s="55"/>
      <c r="L19" s="56"/>
    </row>
    <row r="20" spans="2:12" x14ac:dyDescent="0.3">
      <c r="D20" s="2"/>
      <c r="E20" s="2"/>
      <c r="F20" s="2"/>
      <c r="G20" s="2"/>
      <c r="H20" s="2"/>
      <c r="I20" s="2"/>
    </row>
    <row r="21" spans="2:12" x14ac:dyDescent="0.3">
      <c r="C21" s="6" t="s">
        <v>12</v>
      </c>
      <c r="D21" s="2"/>
      <c r="E21" s="2"/>
      <c r="F21" s="2"/>
      <c r="G21" s="2"/>
    </row>
    <row r="22" spans="2:12" x14ac:dyDescent="0.3">
      <c r="D22" s="2"/>
      <c r="E22" s="2"/>
      <c r="F22" s="2"/>
      <c r="G22" s="2"/>
    </row>
    <row r="23" spans="2:12" x14ac:dyDescent="0.3">
      <c r="B23" s="67"/>
      <c r="C23" s="28"/>
      <c r="J23" s="71"/>
    </row>
    <row r="24" spans="2:12" x14ac:dyDescent="0.3">
      <c r="C24" s="35"/>
      <c r="D24" s="3"/>
    </row>
    <row r="25" spans="2:12" ht="28.8" x14ac:dyDescent="0.3">
      <c r="C25" s="86" t="s">
        <v>35</v>
      </c>
      <c r="D25" s="93" t="s">
        <v>0</v>
      </c>
      <c r="E25" s="94" t="s">
        <v>2</v>
      </c>
      <c r="F25" s="94" t="s">
        <v>3</v>
      </c>
      <c r="G25" s="94" t="s">
        <v>5</v>
      </c>
      <c r="H25" s="94" t="s">
        <v>4</v>
      </c>
      <c r="I25" s="94" t="s">
        <v>23</v>
      </c>
      <c r="J25" s="95" t="s">
        <v>10</v>
      </c>
    </row>
    <row r="26" spans="2:12" x14ac:dyDescent="0.3">
      <c r="C26" s="91" t="s">
        <v>38</v>
      </c>
      <c r="D26" s="84">
        <v>33693</v>
      </c>
      <c r="E26" s="77">
        <v>5500</v>
      </c>
      <c r="F26" s="77">
        <v>141077.35</v>
      </c>
      <c r="G26" s="77">
        <v>112500.24</v>
      </c>
      <c r="H26" s="77">
        <v>1126067.67</v>
      </c>
      <c r="I26" s="77">
        <v>0</v>
      </c>
      <c r="J26" s="82">
        <v>1418838.26</v>
      </c>
    </row>
    <row r="27" spans="2:12" x14ac:dyDescent="0.3">
      <c r="C27" s="92" t="s">
        <v>37</v>
      </c>
      <c r="D27" s="84">
        <v>19211.080000000002</v>
      </c>
      <c r="E27" s="77">
        <v>2188.81</v>
      </c>
      <c r="F27" s="77">
        <v>79357</v>
      </c>
      <c r="G27" s="77">
        <v>93720.62</v>
      </c>
      <c r="H27" s="77">
        <v>633809.09</v>
      </c>
      <c r="I27" s="77">
        <v>0</v>
      </c>
      <c r="J27" s="82">
        <v>828286.6</v>
      </c>
    </row>
    <row r="28" spans="2:12" x14ac:dyDescent="0.3">
      <c r="C28" s="90" t="s">
        <v>36</v>
      </c>
      <c r="D28" s="85">
        <v>0</v>
      </c>
      <c r="E28" s="75">
        <v>0</v>
      </c>
      <c r="F28" s="75">
        <v>18225</v>
      </c>
      <c r="G28" s="75">
        <v>8320.32</v>
      </c>
      <c r="H28" s="75">
        <v>492258.58</v>
      </c>
      <c r="I28" s="75">
        <v>0</v>
      </c>
      <c r="J28" s="83">
        <v>518803.9</v>
      </c>
    </row>
    <row r="29" spans="2:12" x14ac:dyDescent="0.3">
      <c r="C29" s="90" t="s">
        <v>34</v>
      </c>
      <c r="D29" s="85">
        <v>14481.919999999998</v>
      </c>
      <c r="E29" s="75">
        <v>3311.19</v>
      </c>
      <c r="F29" s="75">
        <v>43495.350000000006</v>
      </c>
      <c r="G29" s="75">
        <v>10459.30000000001</v>
      </c>
      <c r="H29" s="75">
        <v>0</v>
      </c>
      <c r="I29" s="75">
        <v>0</v>
      </c>
      <c r="J29" s="83">
        <v>71747.760000000009</v>
      </c>
    </row>
    <row r="30" spans="2:12" x14ac:dyDescent="0.3">
      <c r="C30" s="37"/>
      <c r="E30" s="2"/>
      <c r="F30" s="69"/>
    </row>
    <row r="31" spans="2:12" x14ac:dyDescent="0.3">
      <c r="C31" s="36"/>
      <c r="E31" s="2"/>
      <c r="F31" s="69"/>
    </row>
    <row r="32" spans="2:12" x14ac:dyDescent="0.3">
      <c r="E32" s="3"/>
      <c r="F32" s="70"/>
    </row>
    <row r="33" spans="3:3" x14ac:dyDescent="0.3">
      <c r="C33" s="39"/>
    </row>
    <row r="34" spans="3:3" x14ac:dyDescent="0.3">
      <c r="C34" s="33"/>
    </row>
    <row r="36" spans="3:3" x14ac:dyDescent="0.3">
      <c r="C36" s="38"/>
    </row>
    <row r="37" spans="3:3" x14ac:dyDescent="0.3">
      <c r="C37" s="40"/>
    </row>
    <row r="38" spans="3:3" x14ac:dyDescent="0.3">
      <c r="C38" s="38"/>
    </row>
    <row r="39" spans="3:3" x14ac:dyDescent="0.3">
      <c r="C39" s="31"/>
    </row>
    <row r="40" spans="3:3" x14ac:dyDescent="0.3">
      <c r="C40" s="41"/>
    </row>
    <row r="42" spans="3:3" x14ac:dyDescent="0.3">
      <c r="C42" s="32"/>
    </row>
    <row r="43" spans="3:3" x14ac:dyDescent="0.3">
      <c r="C43" s="43"/>
    </row>
    <row r="45" spans="3:3" x14ac:dyDescent="0.3">
      <c r="C45" s="45"/>
    </row>
    <row r="46" spans="3:3" x14ac:dyDescent="0.3">
      <c r="C46" s="44"/>
    </row>
    <row r="47" spans="3:3" x14ac:dyDescent="0.3">
      <c r="C47" s="44"/>
    </row>
    <row r="48" spans="3:3" x14ac:dyDescent="0.3">
      <c r="C48" s="34" t="s">
        <v>1</v>
      </c>
    </row>
    <row r="49" spans="3:3" x14ac:dyDescent="0.3">
      <c r="C49" s="61"/>
    </row>
    <row r="51" spans="3:3" x14ac:dyDescent="0.3">
      <c r="C51" s="42"/>
    </row>
    <row r="52" spans="3:3" x14ac:dyDescent="0.3">
      <c r="C52" s="48"/>
    </row>
  </sheetData>
  <sheetProtection algorithmName="SHA-512" hashValue="mawNwcN1dvPFduEzAWxQt+80IcTk7C4zhwi4FayjcE1k8UwlplN2wqf578Vg9rTAhFF8sG83u0jN+7EX6q92kg==" saltValue="sUKzi9Nb9fcfl6icSKFcYw==" spinCount="100000" sheet="1" objects="1" scenarios="1"/>
  <pageMargins left="0.25" right="0.25" top="0.75" bottom="0.75" header="0.3" footer="0.3"/>
  <pageSetup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8D7FA-E913-4518-AB0D-89681525EA29}">
  <sheetPr>
    <tabColor rgb="FF009900"/>
    <pageSetUpPr fitToPage="1"/>
  </sheetPr>
  <dimension ref="B1:S52"/>
  <sheetViews>
    <sheetView workbookViewId="0">
      <selection activeCell="B1" sqref="B1"/>
    </sheetView>
  </sheetViews>
  <sheetFormatPr defaultRowHeight="14.4" x14ac:dyDescent="0.3"/>
  <cols>
    <col min="1" max="1" width="3.44140625" customWidth="1"/>
    <col min="2" max="2" width="14.5546875" style="5" bestFit="1" customWidth="1"/>
    <col min="3" max="3" width="59.88671875" bestFit="1" customWidth="1"/>
    <col min="4" max="4" width="11.5546875" customWidth="1"/>
    <col min="5" max="5" width="12.664062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21875" customWidth="1"/>
    <col min="10" max="10" width="13.5546875" bestFit="1" customWidth="1"/>
    <col min="11" max="11" width="55.21875" bestFit="1" customWidth="1"/>
    <col min="12" max="12" width="13.6640625" bestFit="1" customWidth="1"/>
  </cols>
  <sheetData>
    <row r="1" spans="2:19" x14ac:dyDescent="0.3">
      <c r="F1" s="47" t="s">
        <v>13</v>
      </c>
    </row>
    <row r="2" spans="2:19" s="4" customFormat="1" x14ac:dyDescent="0.3">
      <c r="B2" s="5"/>
      <c r="C2" s="50">
        <v>1418838.26</v>
      </c>
      <c r="D2" s="4" t="s">
        <v>18</v>
      </c>
      <c r="F2" s="17">
        <f>+C2*20%</f>
        <v>283767.652</v>
      </c>
      <c r="L2" s="51">
        <f>0.2*C2</f>
        <v>283767.652</v>
      </c>
    </row>
    <row r="3" spans="2:19" s="1" customFormat="1" ht="30" x14ac:dyDescent="0.4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23</v>
      </c>
      <c r="J3" s="22" t="s">
        <v>10</v>
      </c>
      <c r="K3" s="52" t="s">
        <v>15</v>
      </c>
      <c r="L3" s="57" t="s">
        <v>16</v>
      </c>
    </row>
    <row r="4" spans="2:19" s="1" customFormat="1" x14ac:dyDescent="0.3">
      <c r="B4" s="23"/>
      <c r="C4" s="24" t="s">
        <v>6</v>
      </c>
      <c r="D4" s="25">
        <v>33693</v>
      </c>
      <c r="E4" s="25">
        <v>5500</v>
      </c>
      <c r="F4" s="66">
        <v>141077.35</v>
      </c>
      <c r="G4" s="66">
        <v>112500.24</v>
      </c>
      <c r="H4" s="25">
        <v>1126067.67</v>
      </c>
      <c r="I4" s="25">
        <v>0</v>
      </c>
      <c r="J4" s="26">
        <f>SUM(D4:I4)</f>
        <v>1418838.26</v>
      </c>
      <c r="K4" s="53">
        <f>+C2-J4</f>
        <v>0</v>
      </c>
      <c r="L4" s="54" t="s">
        <v>1</v>
      </c>
    </row>
    <row r="5" spans="2:19" s="1" customFormat="1" x14ac:dyDescent="0.3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">
      <c r="B6" s="11" t="s">
        <v>21</v>
      </c>
      <c r="C6" s="18" t="s">
        <v>29</v>
      </c>
      <c r="D6" s="72"/>
      <c r="E6" s="72"/>
      <c r="F6" s="72"/>
      <c r="G6" s="72"/>
      <c r="H6" s="72"/>
      <c r="I6" s="19"/>
      <c r="J6" s="46"/>
      <c r="K6" s="55" t="s">
        <v>25</v>
      </c>
      <c r="L6" s="59">
        <f>SUM(D6:I6)</f>
        <v>0</v>
      </c>
      <c r="N6" s="29"/>
      <c r="O6" s="29"/>
      <c r="P6" s="29"/>
      <c r="Q6" s="29"/>
      <c r="R6" s="29"/>
      <c r="S6" s="29"/>
    </row>
    <row r="7" spans="2:19" x14ac:dyDescent="0.3">
      <c r="B7" s="11"/>
      <c r="C7" s="46" t="s">
        <v>30</v>
      </c>
      <c r="D7" s="64"/>
      <c r="E7" s="64"/>
      <c r="F7" s="72"/>
      <c r="G7" s="72"/>
      <c r="H7" s="72"/>
      <c r="I7" s="19"/>
      <c r="J7" s="46"/>
      <c r="K7" s="55" t="s">
        <v>25</v>
      </c>
      <c r="L7" s="59">
        <f t="shared" ref="L7:L16" si="0">SUM(D7:I7)</f>
        <v>0</v>
      </c>
    </row>
    <row r="8" spans="2:19" x14ac:dyDescent="0.3">
      <c r="B8" s="11"/>
      <c r="C8" s="46" t="s">
        <v>31</v>
      </c>
      <c r="D8" s="64"/>
      <c r="E8" s="64"/>
      <c r="F8" s="72"/>
      <c r="G8" s="72"/>
      <c r="H8" s="72"/>
      <c r="I8" s="19"/>
      <c r="J8" s="46"/>
      <c r="K8" s="55" t="s">
        <v>25</v>
      </c>
      <c r="L8" s="59">
        <f t="shared" si="0"/>
        <v>0</v>
      </c>
    </row>
    <row r="9" spans="2:19" x14ac:dyDescent="0.3">
      <c r="B9" s="11"/>
      <c r="C9" s="46" t="s">
        <v>32</v>
      </c>
      <c r="D9" s="64"/>
      <c r="E9" s="64"/>
      <c r="F9" s="72"/>
      <c r="G9" s="72"/>
      <c r="H9" s="72"/>
      <c r="I9" s="19"/>
      <c r="J9" s="46"/>
      <c r="K9" s="55" t="s">
        <v>25</v>
      </c>
      <c r="L9" s="59">
        <f t="shared" si="0"/>
        <v>0</v>
      </c>
    </row>
    <row r="10" spans="2:19" x14ac:dyDescent="0.3">
      <c r="B10" s="11"/>
      <c r="C10" s="20" t="s">
        <v>19</v>
      </c>
      <c r="D10" s="72"/>
      <c r="E10" s="72"/>
      <c r="F10" s="72">
        <v>6610.5</v>
      </c>
      <c r="G10" s="72"/>
      <c r="H10" s="72"/>
      <c r="I10" s="19"/>
      <c r="J10" s="46"/>
      <c r="K10" s="55" t="s">
        <v>25</v>
      </c>
      <c r="L10" s="59">
        <f t="shared" si="0"/>
        <v>6610.5</v>
      </c>
    </row>
    <row r="11" spans="2:19" x14ac:dyDescent="0.3">
      <c r="B11" s="11"/>
      <c r="C11" s="18" t="s">
        <v>20</v>
      </c>
      <c r="D11" s="72"/>
      <c r="E11" s="72"/>
      <c r="F11" s="72">
        <v>61946.5</v>
      </c>
      <c r="G11" s="72"/>
      <c r="H11" s="72"/>
      <c r="I11" s="19"/>
      <c r="J11" s="46"/>
      <c r="K11" s="55" t="s">
        <v>25</v>
      </c>
      <c r="L11" s="59">
        <f t="shared" si="0"/>
        <v>61946.5</v>
      </c>
      <c r="M11" s="30"/>
    </row>
    <row r="12" spans="2:19" x14ac:dyDescent="0.3">
      <c r="B12" s="11"/>
      <c r="C12" s="64" t="s">
        <v>28</v>
      </c>
      <c r="D12" s="72"/>
      <c r="E12" s="72"/>
      <c r="F12" s="72"/>
      <c r="G12" s="72">
        <v>38336</v>
      </c>
      <c r="H12" s="72"/>
      <c r="I12" s="19"/>
      <c r="J12" s="46"/>
      <c r="K12" s="55" t="s">
        <v>25</v>
      </c>
      <c r="L12" s="59">
        <f t="shared" si="0"/>
        <v>38336</v>
      </c>
    </row>
    <row r="13" spans="2:19" x14ac:dyDescent="0.3">
      <c r="B13" s="11"/>
      <c r="C13" s="64" t="s">
        <v>27</v>
      </c>
      <c r="D13" s="72"/>
      <c r="E13" s="72"/>
      <c r="F13" s="72"/>
      <c r="G13" s="72"/>
      <c r="H13" s="72"/>
      <c r="I13" s="19"/>
      <c r="J13" s="46"/>
      <c r="K13" s="55" t="s">
        <v>25</v>
      </c>
      <c r="L13" s="59">
        <f t="shared" si="0"/>
        <v>0</v>
      </c>
    </row>
    <row r="14" spans="2:19" x14ac:dyDescent="0.3">
      <c r="B14" s="11"/>
      <c r="C14" s="46" t="s">
        <v>26</v>
      </c>
      <c r="D14" s="64"/>
      <c r="E14" s="64"/>
      <c r="F14" s="72">
        <v>5400</v>
      </c>
      <c r="G14" s="72"/>
      <c r="H14" s="72"/>
      <c r="I14" s="19">
        <v>0</v>
      </c>
      <c r="J14" s="46"/>
      <c r="K14" s="55" t="s">
        <v>14</v>
      </c>
      <c r="L14" s="59"/>
    </row>
    <row r="15" spans="2:19" ht="15.75" customHeight="1" x14ac:dyDescent="0.3">
      <c r="B15" s="11"/>
      <c r="C15" s="18" t="s">
        <v>22</v>
      </c>
      <c r="D15" s="72">
        <v>10381</v>
      </c>
      <c r="E15" s="72">
        <v>1621.34</v>
      </c>
      <c r="F15" s="72"/>
      <c r="G15" s="72"/>
      <c r="H15" s="72"/>
      <c r="I15" s="19"/>
      <c r="J15" s="65"/>
      <c r="K15" s="55" t="s">
        <v>25</v>
      </c>
      <c r="L15" s="59">
        <f t="shared" si="0"/>
        <v>12002.34</v>
      </c>
    </row>
    <row r="16" spans="2:19" ht="15.75" customHeight="1" x14ac:dyDescent="0.3">
      <c r="B16" s="11"/>
      <c r="C16" s="18" t="s">
        <v>24</v>
      </c>
      <c r="D16" s="72"/>
      <c r="E16" s="72"/>
      <c r="F16" s="72"/>
      <c r="G16" s="72">
        <v>10092.5</v>
      </c>
      <c r="H16" s="72"/>
      <c r="I16" s="19"/>
      <c r="J16" s="65"/>
      <c r="K16" s="55" t="s">
        <v>25</v>
      </c>
      <c r="L16" s="59">
        <f t="shared" si="0"/>
        <v>10092.5</v>
      </c>
    </row>
    <row r="17" spans="2:12" x14ac:dyDescent="0.3">
      <c r="B17" s="11"/>
      <c r="C17" s="15" t="s">
        <v>7</v>
      </c>
      <c r="D17" s="68">
        <f>SUM(D5:D16)</f>
        <v>10381</v>
      </c>
      <c r="E17" s="68">
        <f>SUM(E5:E16)</f>
        <v>1621.34</v>
      </c>
      <c r="F17" s="68">
        <f>SUM(F5:F16)</f>
        <v>73957</v>
      </c>
      <c r="G17" s="68">
        <f>SUM(G5:G16)</f>
        <v>48428.5</v>
      </c>
      <c r="H17" s="68">
        <f>SUM(H5:H16)</f>
        <v>0</v>
      </c>
      <c r="I17" s="68">
        <f t="shared" ref="I17" si="1">SUM(I5:I16)</f>
        <v>0</v>
      </c>
      <c r="J17" s="68">
        <f>SUM(D17:I17)</f>
        <v>134387.84</v>
      </c>
      <c r="K17" s="63" t="s">
        <v>17</v>
      </c>
      <c r="L17" s="60">
        <f>SUM(L6:L13)+L15+L16</f>
        <v>128987.84</v>
      </c>
    </row>
    <row r="18" spans="2:12" x14ac:dyDescent="0.3">
      <c r="C18" s="12"/>
      <c r="D18" s="13"/>
      <c r="E18" s="13"/>
      <c r="F18" s="13"/>
      <c r="G18" s="13"/>
      <c r="H18" s="13"/>
      <c r="I18" s="13"/>
      <c r="J18" s="14"/>
      <c r="K18" s="55"/>
      <c r="L18" s="62" t="s">
        <v>33</v>
      </c>
    </row>
    <row r="19" spans="2:12" x14ac:dyDescent="0.3">
      <c r="C19" s="16" t="s">
        <v>8</v>
      </c>
      <c r="D19" s="13">
        <f>+D4-D17</f>
        <v>23312</v>
      </c>
      <c r="E19" s="13">
        <f>+E4-E17</f>
        <v>3878.66</v>
      </c>
      <c r="F19" s="13">
        <f t="shared" ref="F19:H19" si="2">+F4-F17</f>
        <v>67120.350000000006</v>
      </c>
      <c r="G19" s="13">
        <f t="shared" si="2"/>
        <v>64071.740000000005</v>
      </c>
      <c r="H19" s="13">
        <f t="shared" si="2"/>
        <v>1126067.67</v>
      </c>
      <c r="I19" s="13"/>
      <c r="J19" s="13">
        <f>+J4-J17</f>
        <v>1284450.42</v>
      </c>
      <c r="K19" s="55"/>
      <c r="L19" s="56"/>
    </row>
    <row r="20" spans="2:12" x14ac:dyDescent="0.3">
      <c r="D20" s="2"/>
      <c r="E20" s="2"/>
      <c r="F20" s="2"/>
      <c r="G20" s="2"/>
      <c r="H20" s="2"/>
      <c r="I20" s="2"/>
    </row>
    <row r="21" spans="2:12" x14ac:dyDescent="0.3">
      <c r="C21" s="6" t="s">
        <v>12</v>
      </c>
      <c r="D21" s="2"/>
      <c r="E21" s="2"/>
      <c r="F21" s="2"/>
      <c r="G21" s="2"/>
    </row>
    <row r="22" spans="2:12" x14ac:dyDescent="0.3">
      <c r="D22" s="2"/>
      <c r="E22" s="2"/>
      <c r="F22" s="2"/>
      <c r="G22" s="2"/>
    </row>
    <row r="23" spans="2:12" x14ac:dyDescent="0.3">
      <c r="B23" s="67"/>
      <c r="C23" s="28"/>
      <c r="J23" s="71"/>
    </row>
    <row r="24" spans="2:12" x14ac:dyDescent="0.3">
      <c r="C24" s="35"/>
      <c r="D24" s="3"/>
    </row>
    <row r="25" spans="2:12" x14ac:dyDescent="0.3">
      <c r="C25" s="30"/>
    </row>
    <row r="27" spans="2:12" x14ac:dyDescent="0.3">
      <c r="C27" s="37"/>
    </row>
    <row r="28" spans="2:12" x14ac:dyDescent="0.3">
      <c r="C28" s="6"/>
    </row>
    <row r="30" spans="2:12" x14ac:dyDescent="0.3">
      <c r="C30" s="37"/>
      <c r="E30" s="2"/>
      <c r="F30" s="69"/>
    </row>
    <row r="31" spans="2:12" x14ac:dyDescent="0.3">
      <c r="C31" s="36"/>
      <c r="E31" s="2"/>
      <c r="F31" s="69"/>
    </row>
    <row r="32" spans="2:12" x14ac:dyDescent="0.3">
      <c r="E32" s="3"/>
      <c r="F32" s="70"/>
    </row>
    <row r="33" spans="3:3" x14ac:dyDescent="0.3">
      <c r="C33" s="39"/>
    </row>
    <row r="34" spans="3:3" x14ac:dyDescent="0.3">
      <c r="C34" s="33"/>
    </row>
    <row r="36" spans="3:3" x14ac:dyDescent="0.3">
      <c r="C36" s="38"/>
    </row>
    <row r="37" spans="3:3" x14ac:dyDescent="0.3">
      <c r="C37" s="40"/>
    </row>
    <row r="38" spans="3:3" x14ac:dyDescent="0.3">
      <c r="C38" s="38"/>
    </row>
    <row r="39" spans="3:3" x14ac:dyDescent="0.3">
      <c r="C39" s="31"/>
    </row>
    <row r="40" spans="3:3" x14ac:dyDescent="0.3">
      <c r="C40" s="41"/>
    </row>
    <row r="42" spans="3:3" x14ac:dyDescent="0.3">
      <c r="C42" s="32"/>
    </row>
    <row r="43" spans="3:3" x14ac:dyDescent="0.3">
      <c r="C43" s="43"/>
    </row>
    <row r="45" spans="3:3" x14ac:dyDescent="0.3">
      <c r="C45" s="45"/>
    </row>
    <row r="46" spans="3:3" x14ac:dyDescent="0.3">
      <c r="C46" s="44"/>
    </row>
    <row r="47" spans="3:3" x14ac:dyDescent="0.3">
      <c r="C47" s="44"/>
    </row>
    <row r="48" spans="3:3" x14ac:dyDescent="0.3">
      <c r="C48" s="34" t="s">
        <v>1</v>
      </c>
    </row>
    <row r="49" spans="3:3" x14ac:dyDescent="0.3">
      <c r="C49" s="61"/>
    </row>
    <row r="51" spans="3:3" x14ac:dyDescent="0.3">
      <c r="C51" s="42"/>
    </row>
    <row r="52" spans="3:3" x14ac:dyDescent="0.3">
      <c r="C52" s="48"/>
    </row>
  </sheetData>
  <sheetProtection algorithmName="SHA-512" hashValue="DO3x6p3GmtZHleFJ/RWPLKxC330DvWZ7bu//dSxILLPVxysk2LGQEraMRiHxuUN/3AoqZwGoivRVfy7y4764Og==" saltValue="fbc68FAh9VwOMBTx40TQBw==" spinCount="100000" sheet="1" objects="1" scenarios="1"/>
  <pageMargins left="0.25" right="0.25" top="0.75" bottom="0.75" header="0.3" footer="0.3"/>
  <pageSetup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BE65-D667-46F3-8FA6-D8CBD760B78B}">
  <sheetPr>
    <tabColor rgb="FF00FF00"/>
    <pageSetUpPr fitToPage="1"/>
  </sheetPr>
  <dimension ref="B1:S52"/>
  <sheetViews>
    <sheetView workbookViewId="0">
      <selection activeCell="B1" sqref="B1"/>
    </sheetView>
  </sheetViews>
  <sheetFormatPr defaultRowHeight="14.4" x14ac:dyDescent="0.3"/>
  <cols>
    <col min="1" max="1" width="3.44140625" customWidth="1"/>
    <col min="2" max="2" width="14.5546875" style="5" bestFit="1" customWidth="1"/>
    <col min="3" max="3" width="59.88671875" bestFit="1" customWidth="1"/>
    <col min="4" max="4" width="11.5546875" customWidth="1"/>
    <col min="5" max="5" width="12.664062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21875" customWidth="1"/>
    <col min="10" max="10" width="13.5546875" bestFit="1" customWidth="1"/>
    <col min="11" max="11" width="55.21875" bestFit="1" customWidth="1"/>
    <col min="12" max="12" width="13.6640625" bestFit="1" customWidth="1"/>
  </cols>
  <sheetData>
    <row r="1" spans="2:19" x14ac:dyDescent="0.3">
      <c r="F1" s="47" t="s">
        <v>13</v>
      </c>
    </row>
    <row r="2" spans="2:19" s="4" customFormat="1" x14ac:dyDescent="0.3">
      <c r="B2" s="5"/>
      <c r="C2" s="50">
        <v>1418838.26</v>
      </c>
      <c r="D2" s="4" t="s">
        <v>18</v>
      </c>
      <c r="F2" s="17">
        <f>+C2*20%</f>
        <v>283767.652</v>
      </c>
      <c r="L2" s="51">
        <f>0.2*C2</f>
        <v>283767.652</v>
      </c>
    </row>
    <row r="3" spans="2:19" s="1" customFormat="1" ht="30" x14ac:dyDescent="0.4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23</v>
      </c>
      <c r="J3" s="22" t="s">
        <v>10</v>
      </c>
      <c r="K3" s="52" t="s">
        <v>15</v>
      </c>
      <c r="L3" s="57" t="s">
        <v>16</v>
      </c>
    </row>
    <row r="4" spans="2:19" s="1" customFormat="1" x14ac:dyDescent="0.3">
      <c r="B4" s="23"/>
      <c r="C4" s="24" t="s">
        <v>6</v>
      </c>
      <c r="D4" s="25">
        <v>33693</v>
      </c>
      <c r="E4" s="25">
        <v>5500</v>
      </c>
      <c r="F4" s="66">
        <v>141077.35</v>
      </c>
      <c r="G4" s="66">
        <v>112500.24</v>
      </c>
      <c r="H4" s="25">
        <v>1126067.67</v>
      </c>
      <c r="I4" s="25">
        <v>0</v>
      </c>
      <c r="J4" s="26">
        <f>SUM(D4:I4)</f>
        <v>1418838.26</v>
      </c>
      <c r="K4" s="53">
        <f>+C2-J4</f>
        <v>0</v>
      </c>
      <c r="L4" s="54" t="s">
        <v>1</v>
      </c>
    </row>
    <row r="5" spans="2:19" s="1" customFormat="1" x14ac:dyDescent="0.3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">
      <c r="B6" s="11" t="s">
        <v>21</v>
      </c>
      <c r="C6" s="18" t="s">
        <v>29</v>
      </c>
      <c r="D6" s="72"/>
      <c r="E6" s="72"/>
      <c r="F6" s="72"/>
      <c r="G6" s="72"/>
      <c r="H6" s="72"/>
      <c r="I6" s="19"/>
      <c r="J6" s="46"/>
      <c r="K6" s="55" t="s">
        <v>25</v>
      </c>
      <c r="L6" s="59">
        <f>SUM(D6:I6)</f>
        <v>0</v>
      </c>
      <c r="N6" s="29"/>
      <c r="O6" s="29"/>
      <c r="P6" s="29"/>
      <c r="Q6" s="29"/>
      <c r="R6" s="29"/>
      <c r="S6" s="29"/>
    </row>
    <row r="7" spans="2:19" x14ac:dyDescent="0.3">
      <c r="B7" s="11"/>
      <c r="C7" s="46" t="s">
        <v>30</v>
      </c>
      <c r="D7" s="64"/>
      <c r="E7" s="64"/>
      <c r="F7" s="72"/>
      <c r="G7" s="72">
        <v>7056.5</v>
      </c>
      <c r="H7" s="72"/>
      <c r="I7" s="19"/>
      <c r="J7" s="46"/>
      <c r="K7" s="55" t="s">
        <v>25</v>
      </c>
      <c r="L7" s="59">
        <f t="shared" ref="L7:L16" si="0">SUM(D7:I7)</f>
        <v>7056.5</v>
      </c>
    </row>
    <row r="8" spans="2:19" x14ac:dyDescent="0.3">
      <c r="B8" s="11"/>
      <c r="C8" s="46" t="s">
        <v>31</v>
      </c>
      <c r="D8" s="64"/>
      <c r="E8" s="64"/>
      <c r="F8" s="72"/>
      <c r="G8" s="72">
        <v>7821.33</v>
      </c>
      <c r="H8" s="72"/>
      <c r="I8" s="19"/>
      <c r="J8" s="46"/>
      <c r="K8" s="55" t="s">
        <v>25</v>
      </c>
      <c r="L8" s="59">
        <f t="shared" si="0"/>
        <v>7821.33</v>
      </c>
    </row>
    <row r="9" spans="2:19" x14ac:dyDescent="0.3">
      <c r="B9" s="11"/>
      <c r="C9" s="46" t="s">
        <v>32</v>
      </c>
      <c r="D9" s="64"/>
      <c r="E9" s="64"/>
      <c r="F9" s="72"/>
      <c r="G9" s="72">
        <v>583.04</v>
      </c>
      <c r="H9" s="72"/>
      <c r="I9" s="19"/>
      <c r="J9" s="46"/>
      <c r="K9" s="55" t="s">
        <v>25</v>
      </c>
      <c r="L9" s="59">
        <f t="shared" si="0"/>
        <v>583.04</v>
      </c>
    </row>
    <row r="10" spans="2:19" x14ac:dyDescent="0.3">
      <c r="B10" s="11"/>
      <c r="C10" s="20" t="s">
        <v>19</v>
      </c>
      <c r="D10" s="72"/>
      <c r="E10" s="72"/>
      <c r="F10" s="72"/>
      <c r="G10" s="72"/>
      <c r="H10" s="72"/>
      <c r="I10" s="19"/>
      <c r="J10" s="46"/>
      <c r="K10" s="55" t="s">
        <v>25</v>
      </c>
      <c r="L10" s="59">
        <f t="shared" si="0"/>
        <v>0</v>
      </c>
    </row>
    <row r="11" spans="2:19" x14ac:dyDescent="0.3">
      <c r="B11" s="11"/>
      <c r="C11" s="18" t="s">
        <v>20</v>
      </c>
      <c r="D11" s="72"/>
      <c r="E11" s="72"/>
      <c r="F11" s="72"/>
      <c r="G11" s="72"/>
      <c r="H11" s="72"/>
      <c r="I11" s="19"/>
      <c r="J11" s="46"/>
      <c r="K11" s="55" t="s">
        <v>25</v>
      </c>
      <c r="L11" s="59">
        <f t="shared" si="0"/>
        <v>0</v>
      </c>
      <c r="M11" s="30"/>
    </row>
    <row r="12" spans="2:19" x14ac:dyDescent="0.3">
      <c r="B12" s="11"/>
      <c r="C12" s="64" t="s">
        <v>28</v>
      </c>
      <c r="D12" s="72"/>
      <c r="E12" s="72"/>
      <c r="F12" s="72"/>
      <c r="G12" s="72">
        <v>3069.34</v>
      </c>
      <c r="H12" s="72"/>
      <c r="I12" s="19"/>
      <c r="J12" s="46"/>
      <c r="K12" s="55" t="s">
        <v>25</v>
      </c>
      <c r="L12" s="59">
        <f t="shared" si="0"/>
        <v>3069.34</v>
      </c>
    </row>
    <row r="13" spans="2:19" x14ac:dyDescent="0.3">
      <c r="B13" s="11"/>
      <c r="C13" s="64" t="s">
        <v>27</v>
      </c>
      <c r="D13" s="72"/>
      <c r="E13" s="72"/>
      <c r="F13" s="72">
        <v>3000</v>
      </c>
      <c r="G13" s="72"/>
      <c r="H13" s="72"/>
      <c r="I13" s="19"/>
      <c r="J13" s="46"/>
      <c r="K13" s="55" t="s">
        <v>25</v>
      </c>
      <c r="L13" s="59">
        <f t="shared" si="0"/>
        <v>3000</v>
      </c>
    </row>
    <row r="14" spans="2:19" x14ac:dyDescent="0.3">
      <c r="B14" s="11"/>
      <c r="C14" s="46" t="s">
        <v>26</v>
      </c>
      <c r="D14" s="64"/>
      <c r="E14" s="64"/>
      <c r="F14" s="72">
        <v>2400</v>
      </c>
      <c r="G14" s="72"/>
      <c r="H14" s="72">
        <v>633809.09</v>
      </c>
      <c r="I14" s="19"/>
      <c r="J14" s="46"/>
      <c r="K14" s="55" t="s">
        <v>14</v>
      </c>
      <c r="L14" s="59"/>
    </row>
    <row r="15" spans="2:19" ht="15.75" customHeight="1" x14ac:dyDescent="0.3">
      <c r="B15" s="11"/>
      <c r="C15" s="18" t="s">
        <v>22</v>
      </c>
      <c r="D15" s="72">
        <v>8830.08</v>
      </c>
      <c r="E15" s="72">
        <v>567.47</v>
      </c>
      <c r="F15" s="72"/>
      <c r="G15" s="72"/>
      <c r="H15" s="72"/>
      <c r="I15" s="19"/>
      <c r="J15" s="65"/>
      <c r="K15" s="55" t="s">
        <v>25</v>
      </c>
      <c r="L15" s="59">
        <f t="shared" si="0"/>
        <v>9397.5499999999993</v>
      </c>
    </row>
    <row r="16" spans="2:19" ht="15.75" customHeight="1" x14ac:dyDescent="0.3">
      <c r="B16" s="11"/>
      <c r="C16" s="18" t="s">
        <v>24</v>
      </c>
      <c r="D16" s="72"/>
      <c r="E16" s="72"/>
      <c r="F16" s="72"/>
      <c r="G16" s="72">
        <v>26761.91</v>
      </c>
      <c r="H16" s="72"/>
      <c r="I16" s="19"/>
      <c r="J16" s="65"/>
      <c r="K16" s="55" t="s">
        <v>25</v>
      </c>
      <c r="L16" s="59">
        <f t="shared" si="0"/>
        <v>26761.91</v>
      </c>
    </row>
    <row r="17" spans="2:12" x14ac:dyDescent="0.3">
      <c r="B17" s="11"/>
      <c r="C17" s="15" t="s">
        <v>7</v>
      </c>
      <c r="D17" s="68">
        <f>SUM(D5:D16)</f>
        <v>8830.08</v>
      </c>
      <c r="E17" s="68">
        <f>SUM(E5:E16)</f>
        <v>567.47</v>
      </c>
      <c r="F17" s="68">
        <f>SUM(F5:F16)</f>
        <v>5400</v>
      </c>
      <c r="G17" s="68">
        <f>SUM(G5:G16)</f>
        <v>45292.119999999995</v>
      </c>
      <c r="H17" s="68">
        <f>SUM(H5:H16)</f>
        <v>633809.09</v>
      </c>
      <c r="I17" s="68">
        <f t="shared" ref="I17" si="1">SUM(I5:I16)</f>
        <v>0</v>
      </c>
      <c r="J17" s="68">
        <f>SUM(D17:I17)</f>
        <v>693898.76</v>
      </c>
      <c r="K17" s="63" t="s">
        <v>17</v>
      </c>
      <c r="L17" s="60">
        <f>SUM(L6:L13)+L15+L16</f>
        <v>57689.67</v>
      </c>
    </row>
    <row r="18" spans="2:12" x14ac:dyDescent="0.3">
      <c r="C18" s="12"/>
      <c r="D18" s="13"/>
      <c r="E18" s="13"/>
      <c r="F18" s="13"/>
      <c r="G18" s="13"/>
      <c r="H18" s="13"/>
      <c r="I18" s="13"/>
      <c r="J18" s="14"/>
      <c r="K18" s="55"/>
      <c r="L18" s="62" t="s">
        <v>33</v>
      </c>
    </row>
    <row r="19" spans="2:12" x14ac:dyDescent="0.3">
      <c r="C19" s="16" t="s">
        <v>8</v>
      </c>
      <c r="D19" s="13">
        <f t="shared" ref="D19:H19" si="2">+D4-D17</f>
        <v>24862.92</v>
      </c>
      <c r="E19" s="13">
        <f t="shared" si="2"/>
        <v>4932.53</v>
      </c>
      <c r="F19" s="13">
        <f t="shared" si="2"/>
        <v>135677.35</v>
      </c>
      <c r="G19" s="13">
        <f t="shared" si="2"/>
        <v>67208.12000000001</v>
      </c>
      <c r="H19" s="13">
        <f t="shared" si="2"/>
        <v>492258.57999999996</v>
      </c>
      <c r="I19" s="13"/>
      <c r="J19" s="13">
        <f>+J4-J17</f>
        <v>724939.5</v>
      </c>
      <c r="K19" s="55"/>
      <c r="L19" s="56"/>
    </row>
    <row r="20" spans="2:12" x14ac:dyDescent="0.3">
      <c r="D20" s="2"/>
      <c r="E20" s="2"/>
      <c r="F20" s="2"/>
      <c r="G20" s="2"/>
      <c r="H20" s="2"/>
      <c r="I20" s="2"/>
    </row>
    <row r="21" spans="2:12" x14ac:dyDescent="0.3">
      <c r="C21" s="6" t="s">
        <v>12</v>
      </c>
      <c r="D21" s="2"/>
      <c r="E21" s="2"/>
      <c r="F21" s="2"/>
      <c r="G21" s="2"/>
    </row>
    <row r="22" spans="2:12" x14ac:dyDescent="0.3">
      <c r="D22" s="2"/>
      <c r="E22" s="2"/>
      <c r="F22" s="2"/>
      <c r="G22" s="2"/>
    </row>
    <row r="23" spans="2:12" x14ac:dyDescent="0.3">
      <c r="B23" s="67"/>
      <c r="C23" s="28"/>
      <c r="J23" s="71"/>
    </row>
    <row r="24" spans="2:12" x14ac:dyDescent="0.3">
      <c r="C24" s="35"/>
      <c r="D24" s="3"/>
    </row>
    <row r="25" spans="2:12" x14ac:dyDescent="0.3">
      <c r="C25" s="30"/>
    </row>
    <row r="27" spans="2:12" x14ac:dyDescent="0.3">
      <c r="C27" s="37"/>
    </row>
    <row r="28" spans="2:12" x14ac:dyDescent="0.3">
      <c r="C28" s="6"/>
    </row>
    <row r="30" spans="2:12" x14ac:dyDescent="0.3">
      <c r="C30" s="37"/>
      <c r="E30" s="2"/>
      <c r="F30" s="69"/>
    </row>
    <row r="31" spans="2:12" x14ac:dyDescent="0.3">
      <c r="C31" s="36"/>
      <c r="E31" s="2"/>
      <c r="F31" s="69"/>
    </row>
    <row r="32" spans="2:12" x14ac:dyDescent="0.3">
      <c r="E32" s="3"/>
      <c r="F32" s="70"/>
    </row>
    <row r="33" spans="3:3" x14ac:dyDescent="0.3">
      <c r="C33" s="39"/>
    </row>
    <row r="34" spans="3:3" x14ac:dyDescent="0.3">
      <c r="C34" s="33"/>
    </row>
    <row r="36" spans="3:3" x14ac:dyDescent="0.3">
      <c r="C36" s="38"/>
    </row>
    <row r="37" spans="3:3" x14ac:dyDescent="0.3">
      <c r="C37" s="40"/>
    </row>
    <row r="38" spans="3:3" x14ac:dyDescent="0.3">
      <c r="C38" s="38"/>
    </row>
    <row r="39" spans="3:3" x14ac:dyDescent="0.3">
      <c r="C39" s="31"/>
    </row>
    <row r="40" spans="3:3" x14ac:dyDescent="0.3">
      <c r="C40" s="41"/>
    </row>
    <row r="42" spans="3:3" x14ac:dyDescent="0.3">
      <c r="C42" s="32"/>
    </row>
    <row r="43" spans="3:3" x14ac:dyDescent="0.3">
      <c r="C43" s="43"/>
    </row>
    <row r="45" spans="3:3" x14ac:dyDescent="0.3">
      <c r="C45" s="45"/>
    </row>
    <row r="46" spans="3:3" x14ac:dyDescent="0.3">
      <c r="C46" s="44"/>
    </row>
    <row r="47" spans="3:3" x14ac:dyDescent="0.3">
      <c r="C47" s="44"/>
    </row>
    <row r="48" spans="3:3" x14ac:dyDescent="0.3">
      <c r="C48" s="34" t="s">
        <v>1</v>
      </c>
    </row>
    <row r="49" spans="3:3" x14ac:dyDescent="0.3">
      <c r="C49" s="61"/>
    </row>
    <row r="51" spans="3:3" x14ac:dyDescent="0.3">
      <c r="C51" s="42"/>
    </row>
    <row r="52" spans="3:3" x14ac:dyDescent="0.3">
      <c r="C52" s="48"/>
    </row>
  </sheetData>
  <sheetProtection algorithmName="SHA-512" hashValue="XROFX7b9rI5hdu3Nc4cw6xGnHEreYZrtRWsqmYfANW1EPorUkSwSn4+VW+xMXFQz9lG6Pt1CLnOWiNGsIBZ1bw==" saltValue="6OiBfTr7je9WSQSD3qXlbg==" spinCount="100000" sheet="1" objects="1" scenarios="1"/>
  <pageMargins left="0.25" right="0.25" top="0.75" bottom="0.75" header="0.3" footer="0.3"/>
  <pageSetup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201E9-8548-4EEA-8484-C2277A3844FB}">
  <sheetPr>
    <tabColor rgb="FF00FF00"/>
    <pageSetUpPr fitToPage="1"/>
  </sheetPr>
  <dimension ref="A1:S52"/>
  <sheetViews>
    <sheetView workbookViewId="0">
      <selection activeCell="D26" sqref="D26"/>
    </sheetView>
  </sheetViews>
  <sheetFormatPr defaultRowHeight="14.4" x14ac:dyDescent="0.3"/>
  <cols>
    <col min="1" max="1" width="3.44140625" customWidth="1"/>
    <col min="2" max="2" width="14.5546875" style="5" bestFit="1" customWidth="1"/>
    <col min="3" max="3" width="59.88671875" bestFit="1" customWidth="1"/>
    <col min="4" max="4" width="11.5546875" customWidth="1"/>
    <col min="5" max="5" width="12.664062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21875" customWidth="1"/>
    <col min="10" max="10" width="13.5546875" bestFit="1" customWidth="1"/>
    <col min="11" max="11" width="55.21875" bestFit="1" customWidth="1"/>
    <col min="12" max="12" width="13.6640625" bestFit="1" customWidth="1"/>
  </cols>
  <sheetData>
    <row r="1" spans="1:19" x14ac:dyDescent="0.3">
      <c r="A1" s="96"/>
      <c r="F1" s="47" t="s">
        <v>13</v>
      </c>
    </row>
    <row r="2" spans="1:19" s="4" customFormat="1" x14ac:dyDescent="0.3">
      <c r="B2" s="5"/>
      <c r="C2" s="50">
        <v>1418838.26</v>
      </c>
      <c r="D2" s="4" t="s">
        <v>18</v>
      </c>
      <c r="F2" s="17">
        <f>+C2*20%</f>
        <v>283767.652</v>
      </c>
      <c r="L2" s="51">
        <f>0.2*C2</f>
        <v>283767.652</v>
      </c>
    </row>
    <row r="3" spans="1:19" s="1" customFormat="1" ht="30" x14ac:dyDescent="0.4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23</v>
      </c>
      <c r="J3" s="22" t="s">
        <v>10</v>
      </c>
      <c r="K3" s="52" t="s">
        <v>15</v>
      </c>
      <c r="L3" s="57" t="s">
        <v>16</v>
      </c>
    </row>
    <row r="4" spans="1:19" s="1" customFormat="1" x14ac:dyDescent="0.3">
      <c r="B4" s="23"/>
      <c r="C4" s="24" t="s">
        <v>6</v>
      </c>
      <c r="D4" s="25">
        <v>33693</v>
      </c>
      <c r="E4" s="25">
        <v>5500</v>
      </c>
      <c r="F4" s="66">
        <v>141077.35</v>
      </c>
      <c r="G4" s="66">
        <v>112500.24</v>
      </c>
      <c r="H4" s="25">
        <v>1126067.67</v>
      </c>
      <c r="I4" s="25">
        <v>0</v>
      </c>
      <c r="J4" s="26">
        <f>SUM(D4:I4)</f>
        <v>1418838.26</v>
      </c>
      <c r="K4" s="53">
        <f>+C2-J4</f>
        <v>0</v>
      </c>
      <c r="L4" s="54" t="s">
        <v>1</v>
      </c>
    </row>
    <row r="5" spans="1:19" s="1" customFormat="1" x14ac:dyDescent="0.3">
      <c r="B5" s="7"/>
      <c r="C5" s="8"/>
      <c r="D5" s="74"/>
      <c r="E5" s="74"/>
      <c r="F5" s="74"/>
      <c r="G5" s="74"/>
      <c r="H5" s="74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1:19" s="21" customFormat="1" x14ac:dyDescent="0.3">
      <c r="B6" s="11" t="s">
        <v>21</v>
      </c>
      <c r="C6" s="18" t="s">
        <v>29</v>
      </c>
      <c r="D6" s="72"/>
      <c r="E6" s="72"/>
      <c r="F6" s="72">
        <f>'FY22 ESSER III Costs'!F6+'FY23 ESSER III Costs thru 12.14'!F6</f>
        <v>0</v>
      </c>
      <c r="G6" s="72"/>
      <c r="H6" s="72"/>
      <c r="I6" s="19"/>
      <c r="J6" s="46"/>
      <c r="K6" s="55" t="s">
        <v>25</v>
      </c>
      <c r="L6" s="59">
        <f>SUM(D6:I6)</f>
        <v>0</v>
      </c>
      <c r="N6" s="29"/>
      <c r="O6" s="29"/>
      <c r="P6" s="29"/>
      <c r="Q6" s="29"/>
      <c r="R6" s="29"/>
      <c r="S6" s="29"/>
    </row>
    <row r="7" spans="1:19" x14ac:dyDescent="0.3">
      <c r="B7" s="11"/>
      <c r="C7" s="46" t="s">
        <v>30</v>
      </c>
      <c r="D7" s="64"/>
      <c r="E7" s="64"/>
      <c r="F7" s="72"/>
      <c r="G7" s="72">
        <f>'FY22 ESSER III Costs'!G7+'FY23 ESSER III Costs thru 12.14'!G7</f>
        <v>7056.5</v>
      </c>
      <c r="H7" s="72"/>
      <c r="I7" s="19"/>
      <c r="J7" s="46"/>
      <c r="K7" s="55" t="s">
        <v>25</v>
      </c>
      <c r="L7" s="59">
        <f t="shared" ref="L7:L16" si="0">SUM(D7:I7)</f>
        <v>7056.5</v>
      </c>
    </row>
    <row r="8" spans="1:19" x14ac:dyDescent="0.3">
      <c r="B8" s="11"/>
      <c r="C8" s="46" t="s">
        <v>31</v>
      </c>
      <c r="D8" s="64"/>
      <c r="E8" s="64"/>
      <c r="F8" s="72"/>
      <c r="G8" s="72">
        <f>'FY22 ESSER III Costs'!G8+'FY23 ESSER III Costs thru 12.14'!G8</f>
        <v>7821.33</v>
      </c>
      <c r="H8" s="72"/>
      <c r="I8" s="19"/>
      <c r="J8" s="46"/>
      <c r="K8" s="55" t="s">
        <v>25</v>
      </c>
      <c r="L8" s="59">
        <f t="shared" si="0"/>
        <v>7821.33</v>
      </c>
    </row>
    <row r="9" spans="1:19" x14ac:dyDescent="0.3">
      <c r="B9" s="11"/>
      <c r="C9" s="46" t="s">
        <v>32</v>
      </c>
      <c r="D9" s="64"/>
      <c r="E9" s="64"/>
      <c r="F9" s="72"/>
      <c r="G9" s="72">
        <f>'FY22 ESSER III Costs'!G9+'FY23 ESSER III Costs thru 12.14'!G9</f>
        <v>583.04</v>
      </c>
      <c r="H9" s="72"/>
      <c r="I9" s="19"/>
      <c r="J9" s="46"/>
      <c r="K9" s="55" t="s">
        <v>25</v>
      </c>
      <c r="L9" s="59">
        <f t="shared" si="0"/>
        <v>583.04</v>
      </c>
    </row>
    <row r="10" spans="1:19" x14ac:dyDescent="0.3">
      <c r="B10" s="11"/>
      <c r="C10" s="20" t="s">
        <v>19</v>
      </c>
      <c r="D10" s="72"/>
      <c r="E10" s="72"/>
      <c r="F10" s="72">
        <f>'FY22 ESSER III Costs'!F10+'FY23 ESSER III Costs thru 12.14'!F10</f>
        <v>6610.5</v>
      </c>
      <c r="G10" s="72"/>
      <c r="H10" s="72"/>
      <c r="I10" s="19"/>
      <c r="J10" s="46"/>
      <c r="K10" s="55" t="s">
        <v>25</v>
      </c>
      <c r="L10" s="59">
        <f t="shared" si="0"/>
        <v>6610.5</v>
      </c>
    </row>
    <row r="11" spans="1:19" x14ac:dyDescent="0.3">
      <c r="B11" s="11"/>
      <c r="C11" s="18" t="s">
        <v>20</v>
      </c>
      <c r="D11" s="72"/>
      <c r="E11" s="72"/>
      <c r="F11" s="72">
        <f>'FY22 ESSER III Costs'!F11+'FY23 ESSER III Costs thru 12.14'!F11</f>
        <v>61946.5</v>
      </c>
      <c r="G11" s="72"/>
      <c r="H11" s="72"/>
      <c r="I11" s="19"/>
      <c r="J11" s="46"/>
      <c r="K11" s="55" t="s">
        <v>25</v>
      </c>
      <c r="L11" s="59">
        <f t="shared" si="0"/>
        <v>61946.5</v>
      </c>
      <c r="M11" s="30"/>
    </row>
    <row r="12" spans="1:19" x14ac:dyDescent="0.3">
      <c r="B12" s="11"/>
      <c r="C12" s="64" t="s">
        <v>28</v>
      </c>
      <c r="D12" s="72"/>
      <c r="E12" s="72"/>
      <c r="F12" s="72"/>
      <c r="G12" s="72">
        <f>'FY22 ESSER III Costs'!G12+'FY23 ESSER III Costs thru 12.14'!G12</f>
        <v>41405.339999999997</v>
      </c>
      <c r="H12" s="72"/>
      <c r="I12" s="19"/>
      <c r="J12" s="46"/>
      <c r="K12" s="55" t="s">
        <v>25</v>
      </c>
      <c r="L12" s="59">
        <f t="shared" si="0"/>
        <v>41405.339999999997</v>
      </c>
    </row>
    <row r="13" spans="1:19" x14ac:dyDescent="0.3">
      <c r="B13" s="11"/>
      <c r="C13" s="64" t="s">
        <v>27</v>
      </c>
      <c r="D13" s="72"/>
      <c r="E13" s="72"/>
      <c r="F13" s="72">
        <f>'FY22 ESSER III Costs'!F13+'FY23 ESSER III Costs thru 12.14'!F13</f>
        <v>3000</v>
      </c>
      <c r="G13" s="72"/>
      <c r="H13" s="72"/>
      <c r="I13" s="19"/>
      <c r="J13" s="46"/>
      <c r="K13" s="55" t="s">
        <v>25</v>
      </c>
      <c r="L13" s="59">
        <f t="shared" si="0"/>
        <v>3000</v>
      </c>
    </row>
    <row r="14" spans="1:19" x14ac:dyDescent="0.3">
      <c r="B14" s="11"/>
      <c r="C14" s="46" t="s">
        <v>26</v>
      </c>
      <c r="D14" s="64"/>
      <c r="E14" s="64"/>
      <c r="F14" s="72">
        <f>'FY22 ESSER III Costs'!F14+'FY23 ESSER III Costs thru 12.14'!F14</f>
        <v>7800</v>
      </c>
      <c r="G14" s="72"/>
      <c r="H14" s="72">
        <f>'FY22 ESSER III Costs'!H14+'FY23 ESSER III Costs thru 12.14'!H14</f>
        <v>633809.09</v>
      </c>
      <c r="I14" s="19">
        <v>0</v>
      </c>
      <c r="J14" s="46"/>
      <c r="K14" s="55" t="s">
        <v>14</v>
      </c>
      <c r="L14" s="59"/>
    </row>
    <row r="15" spans="1:19" ht="15.75" customHeight="1" x14ac:dyDescent="0.3">
      <c r="B15" s="11"/>
      <c r="C15" s="18" t="s">
        <v>22</v>
      </c>
      <c r="D15" s="72">
        <f>'FY22 ESSER III Costs'!D15+'FY23 ESSER III Costs thru 12.14'!D15</f>
        <v>19211.080000000002</v>
      </c>
      <c r="E15" s="72">
        <f>'FY22 ESSER III Costs'!E15+'FY23 ESSER III Costs thru 12.14'!E15</f>
        <v>2188.81</v>
      </c>
      <c r="F15" s="72"/>
      <c r="G15" s="72"/>
      <c r="H15" s="72"/>
      <c r="I15" s="19"/>
      <c r="J15" s="65"/>
      <c r="K15" s="55" t="s">
        <v>25</v>
      </c>
      <c r="L15" s="59">
        <f t="shared" si="0"/>
        <v>21399.890000000003</v>
      </c>
    </row>
    <row r="16" spans="1:19" ht="15.75" customHeight="1" x14ac:dyDescent="0.3">
      <c r="B16" s="11"/>
      <c r="C16" s="18" t="s">
        <v>24</v>
      </c>
      <c r="D16" s="72"/>
      <c r="E16" s="72"/>
      <c r="F16" s="72"/>
      <c r="G16" s="72">
        <f>'FY22 ESSER III Costs'!G16+'FY23 ESSER III Costs thru 12.14'!G16</f>
        <v>36854.410000000003</v>
      </c>
      <c r="H16" s="72"/>
      <c r="I16" s="19"/>
      <c r="J16" s="65"/>
      <c r="K16" s="55" t="s">
        <v>25</v>
      </c>
      <c r="L16" s="59">
        <f t="shared" si="0"/>
        <v>36854.410000000003</v>
      </c>
    </row>
    <row r="17" spans="2:12" x14ac:dyDescent="0.3">
      <c r="B17" s="11"/>
      <c r="C17" s="15" t="s">
        <v>7</v>
      </c>
      <c r="D17" s="68">
        <f>SUM(D5:D16)</f>
        <v>19211.080000000002</v>
      </c>
      <c r="E17" s="68">
        <f>SUM(E5:E16)</f>
        <v>2188.81</v>
      </c>
      <c r="F17" s="68">
        <f>SUM(F5:F16)</f>
        <v>79357</v>
      </c>
      <c r="G17" s="68">
        <f>SUM(G5:G16)</f>
        <v>93720.62</v>
      </c>
      <c r="H17" s="68">
        <f>SUM(H5:H16)</f>
        <v>633809.09</v>
      </c>
      <c r="I17" s="68">
        <f t="shared" ref="I17" si="1">SUM(I5:I16)</f>
        <v>0</v>
      </c>
      <c r="J17" s="68">
        <f>SUM(D17:I17)</f>
        <v>828286.6</v>
      </c>
      <c r="K17" s="63" t="s">
        <v>17</v>
      </c>
      <c r="L17" s="60">
        <f>SUM(L5:L16)</f>
        <v>186677.51</v>
      </c>
    </row>
    <row r="18" spans="2:12" x14ac:dyDescent="0.3">
      <c r="C18" s="12"/>
      <c r="D18" s="13"/>
      <c r="E18" s="13"/>
      <c r="F18" s="13"/>
      <c r="G18" s="13"/>
      <c r="H18" s="13"/>
      <c r="I18" s="13"/>
      <c r="J18" s="14"/>
      <c r="K18" s="55"/>
      <c r="L18" s="62" t="s">
        <v>33</v>
      </c>
    </row>
    <row r="19" spans="2:12" x14ac:dyDescent="0.3">
      <c r="C19" s="16" t="s">
        <v>8</v>
      </c>
      <c r="D19" s="13">
        <f t="shared" ref="D19:H19" si="2">+D4-D17</f>
        <v>14481.919999999998</v>
      </c>
      <c r="E19" s="13">
        <f t="shared" si="2"/>
        <v>3311.19</v>
      </c>
      <c r="F19" s="13">
        <f t="shared" si="2"/>
        <v>61720.350000000006</v>
      </c>
      <c r="G19" s="13">
        <f t="shared" si="2"/>
        <v>18779.62000000001</v>
      </c>
      <c r="H19" s="13">
        <f t="shared" si="2"/>
        <v>492258.57999999996</v>
      </c>
      <c r="I19" s="13"/>
      <c r="J19" s="13">
        <f>+J4-J17</f>
        <v>590551.66</v>
      </c>
      <c r="K19" s="55"/>
      <c r="L19" s="56"/>
    </row>
    <row r="20" spans="2:12" x14ac:dyDescent="0.3">
      <c r="D20" s="2"/>
      <c r="E20" s="2"/>
      <c r="F20" s="2"/>
      <c r="G20" s="2"/>
      <c r="H20" s="2"/>
      <c r="I20" s="2"/>
    </row>
    <row r="21" spans="2:12" x14ac:dyDescent="0.3">
      <c r="C21" s="6" t="s">
        <v>12</v>
      </c>
      <c r="D21" s="2"/>
      <c r="E21" s="2"/>
      <c r="F21" s="2"/>
      <c r="G21" s="2"/>
    </row>
    <row r="22" spans="2:12" x14ac:dyDescent="0.3">
      <c r="D22" s="2"/>
      <c r="E22" s="2"/>
      <c r="F22" s="2"/>
      <c r="G22" s="2"/>
    </row>
    <row r="23" spans="2:12" x14ac:dyDescent="0.3">
      <c r="B23" s="67"/>
      <c r="C23" s="28"/>
      <c r="J23" s="71"/>
    </row>
    <row r="24" spans="2:12" x14ac:dyDescent="0.3">
      <c r="C24" s="35"/>
      <c r="D24" s="3"/>
    </row>
    <row r="25" spans="2:12" ht="28.8" x14ac:dyDescent="0.3">
      <c r="C25" s="86" t="s">
        <v>35</v>
      </c>
      <c r="D25" s="97" t="s">
        <v>0</v>
      </c>
      <c r="E25" s="98" t="s">
        <v>2</v>
      </c>
      <c r="F25" s="98" t="s">
        <v>3</v>
      </c>
      <c r="G25" s="98" t="s">
        <v>5</v>
      </c>
      <c r="H25" s="98" t="s">
        <v>4</v>
      </c>
      <c r="I25" s="87" t="s">
        <v>23</v>
      </c>
      <c r="J25" s="87" t="s">
        <v>10</v>
      </c>
    </row>
    <row r="26" spans="2:12" x14ac:dyDescent="0.3">
      <c r="C26" s="76" t="s">
        <v>38</v>
      </c>
      <c r="D26" s="84">
        <v>33693</v>
      </c>
      <c r="E26" s="77">
        <v>5500</v>
      </c>
      <c r="F26" s="77">
        <v>141077.35</v>
      </c>
      <c r="G26" s="77">
        <v>112500.24</v>
      </c>
      <c r="H26" s="77">
        <v>1126067.67</v>
      </c>
      <c r="I26" s="78">
        <v>0</v>
      </c>
      <c r="J26" s="78">
        <f>SUM(D26:I26)</f>
        <v>1418838.26</v>
      </c>
    </row>
    <row r="27" spans="2:12" x14ac:dyDescent="0.3">
      <c r="C27" s="76" t="s">
        <v>37</v>
      </c>
      <c r="D27" s="84">
        <f>D17</f>
        <v>19211.080000000002</v>
      </c>
      <c r="E27" s="77">
        <f t="shared" ref="E27:I27" si="3">E17</f>
        <v>2188.81</v>
      </c>
      <c r="F27" s="77">
        <f t="shared" si="3"/>
        <v>79357</v>
      </c>
      <c r="G27" s="77">
        <f t="shared" si="3"/>
        <v>93720.62</v>
      </c>
      <c r="H27" s="77">
        <f t="shared" si="3"/>
        <v>633809.09</v>
      </c>
      <c r="I27" s="78">
        <f t="shared" si="3"/>
        <v>0</v>
      </c>
      <c r="J27" s="78">
        <f t="shared" ref="J27:J28" si="4">SUM(D27:I27)</f>
        <v>828286.6</v>
      </c>
      <c r="K27" s="73"/>
    </row>
    <row r="28" spans="2:12" x14ac:dyDescent="0.3">
      <c r="C28" s="79" t="s">
        <v>36</v>
      </c>
      <c r="D28" s="85">
        <v>0</v>
      </c>
      <c r="E28" s="75">
        <v>0</v>
      </c>
      <c r="F28" s="75">
        <v>18225</v>
      </c>
      <c r="G28" s="75">
        <v>8320.32</v>
      </c>
      <c r="H28" s="75">
        <v>492258.58</v>
      </c>
      <c r="I28" s="80">
        <v>0</v>
      </c>
      <c r="J28" s="83">
        <f t="shared" si="4"/>
        <v>518803.9</v>
      </c>
      <c r="K28" s="73"/>
    </row>
    <row r="29" spans="2:12" x14ac:dyDescent="0.3">
      <c r="C29" s="81" t="s">
        <v>34</v>
      </c>
      <c r="D29" s="88">
        <f>D26-D27-D28</f>
        <v>14481.919999999998</v>
      </c>
      <c r="E29" s="89">
        <f t="shared" ref="E29:I29" si="5">E26-E27-E28</f>
        <v>3311.19</v>
      </c>
      <c r="F29" s="89">
        <f t="shared" si="5"/>
        <v>43495.350000000006</v>
      </c>
      <c r="G29" s="89">
        <f t="shared" si="5"/>
        <v>10459.30000000001</v>
      </c>
      <c r="H29" s="89">
        <f t="shared" si="5"/>
        <v>0</v>
      </c>
      <c r="I29" s="75">
        <f t="shared" si="5"/>
        <v>0</v>
      </c>
      <c r="J29" s="83">
        <f>J26-J27-J28</f>
        <v>71747.760000000009</v>
      </c>
      <c r="K29" s="73"/>
    </row>
    <row r="30" spans="2:12" x14ac:dyDescent="0.3">
      <c r="C30" s="37"/>
      <c r="E30" s="2"/>
      <c r="F30" s="69"/>
    </row>
    <row r="31" spans="2:12" x14ac:dyDescent="0.3">
      <c r="C31" s="36"/>
      <c r="E31" s="2"/>
      <c r="F31" s="69"/>
    </row>
    <row r="32" spans="2:12" x14ac:dyDescent="0.3">
      <c r="E32" s="3"/>
      <c r="F32" s="70"/>
    </row>
    <row r="33" spans="3:3" x14ac:dyDescent="0.3">
      <c r="C33" s="39"/>
    </row>
    <row r="34" spans="3:3" x14ac:dyDescent="0.3">
      <c r="C34" s="33"/>
    </row>
    <row r="36" spans="3:3" x14ac:dyDescent="0.3">
      <c r="C36" s="38"/>
    </row>
    <row r="37" spans="3:3" x14ac:dyDescent="0.3">
      <c r="C37" s="40"/>
    </row>
    <row r="38" spans="3:3" x14ac:dyDescent="0.3">
      <c r="C38" s="38"/>
    </row>
    <row r="39" spans="3:3" x14ac:dyDescent="0.3">
      <c r="C39" s="31"/>
    </row>
    <row r="40" spans="3:3" x14ac:dyDescent="0.3">
      <c r="C40" s="41"/>
    </row>
    <row r="42" spans="3:3" x14ac:dyDescent="0.3">
      <c r="C42" s="32"/>
    </row>
    <row r="43" spans="3:3" x14ac:dyDescent="0.3">
      <c r="C43" s="43"/>
    </row>
    <row r="45" spans="3:3" x14ac:dyDescent="0.3">
      <c r="C45" s="45"/>
    </row>
    <row r="46" spans="3:3" x14ac:dyDescent="0.3">
      <c r="C46" s="44"/>
    </row>
    <row r="47" spans="3:3" x14ac:dyDescent="0.3">
      <c r="C47" s="44"/>
    </row>
    <row r="48" spans="3:3" x14ac:dyDescent="0.3">
      <c r="C48" s="34" t="s">
        <v>1</v>
      </c>
    </row>
    <row r="49" spans="3:3" x14ac:dyDescent="0.3">
      <c r="C49" s="61"/>
    </row>
    <row r="51" spans="3:3" x14ac:dyDescent="0.3">
      <c r="C51" s="42"/>
    </row>
    <row r="52" spans="3:3" x14ac:dyDescent="0.3">
      <c r="C52" s="48"/>
    </row>
  </sheetData>
  <sheetProtection algorithmName="SHA-512" hashValue="9bRmgyirQrOVyVj5k7CLLHNooEiV7EvoxbXSsmOtkb4JPs+HfBl8SCmBewJ7TPerA6GsrEq2GoLq06DyuscWCA==" saltValue="oLyPitM6liIvQ5drYJFa+Q==" spinCount="100000" sheet="1" objects="1" scenarios="1"/>
  <pageMargins left="0.25" right="0.25" top="0.75" bottom="0.75" header="0.3" footer="0.3"/>
  <pageSetup scale="8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65CB4E809C409D2F5DDFB2AB1D32" ma:contentTypeVersion="12" ma:contentTypeDescription="Create a new document." ma:contentTypeScope="" ma:versionID="8d3c1c4b6538acaf3003f817ba4e7afa">
  <xsd:schema xmlns:xsd="http://www.w3.org/2001/XMLSchema" xmlns:xs="http://www.w3.org/2001/XMLSchema" xmlns:p="http://schemas.microsoft.com/office/2006/metadata/properties" xmlns:ns2="9133d7fa-23dc-48c1-b072-9371450479ec" xmlns:ns3="1a84d927-10f7-4086-8e96-5efd223e83a3" targetNamespace="http://schemas.microsoft.com/office/2006/metadata/properties" ma:root="true" ma:fieldsID="20d1351e5a503f724b3c7bce8fcebec1" ns2:_="" ns3:_="">
    <xsd:import namespace="9133d7fa-23dc-48c1-b072-9371450479ec"/>
    <xsd:import namespace="1a84d927-10f7-4086-8e96-5efd223e83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3d7fa-23dc-48c1-b072-9371450479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4d927-10f7-4086-8e96-5efd223e8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598B75-25AB-49F0-B662-6FDBA43CE350}">
  <ds:schemaRefs>
    <ds:schemaRef ds:uri="http://purl.org/dc/dcmitype/"/>
    <ds:schemaRef ds:uri="1a84d927-10f7-4086-8e96-5efd223e83a3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9133d7fa-23dc-48c1-b072-9371450479ec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DCF44ED-DE03-4244-8F2E-F2BB3A7C29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870A4F-A029-463A-9953-4434FB0A8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3d7fa-23dc-48c1-b072-9371450479ec"/>
    <ds:schemaRef ds:uri="1a84d927-10f7-4086-8e96-5efd223e8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ESSER III Budget Plan</vt:lpstr>
      <vt:lpstr>FY22 ESSER III Costs</vt:lpstr>
      <vt:lpstr>FY23 ESSER III Costs thru 12.14</vt:lpstr>
      <vt:lpstr>FY22-23 ESSER III Costs12.14.22</vt:lpstr>
      <vt:lpstr>'FY22-23 ESSER III Costs12.14.22'!Print_Area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Breehl</dc:creator>
  <cp:lastModifiedBy>Jason Fleming</cp:lastModifiedBy>
  <cp:lastPrinted>2022-12-14T20:59:46Z</cp:lastPrinted>
  <dcterms:created xsi:type="dcterms:W3CDTF">2021-04-20T12:51:59Z</dcterms:created>
  <dcterms:modified xsi:type="dcterms:W3CDTF">2022-12-15T19:02:25Z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0x010100122D65CB4E809C409D2F5DDFB2AB1D32</vt:lpwstr>
  </property>
</Properties>
</file>