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jfleming\Documents\02.00 Federal\22 Grants\ESSER III\Budget Plans\"/>
    </mc:Choice>
  </mc:AlternateContent>
  <xr:revisionPtr revIDLastSave="0" documentId="8_{D6BC0DF8-4C7F-4808-B86C-00F1934A7638}" xr6:coauthVersionLast="36" xr6:coauthVersionMax="36" xr10:uidLastSave="{00000000-0000-0000-0000-000000000000}"/>
  <bookViews>
    <workbookView xWindow="0" yWindow="0" windowWidth="1700" windowHeight="0" xr2:uid="{00000000-000D-0000-FFFF-FFFF00000000}"/>
  </bookViews>
  <sheets>
    <sheet name="ESSER III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3" l="1"/>
  <c r="E13" i="3"/>
  <c r="D13" i="3" l="1"/>
  <c r="H12" i="3" l="1"/>
  <c r="H15" i="3" s="1"/>
  <c r="G15" i="3"/>
  <c r="F15" i="3"/>
  <c r="E15" i="3"/>
  <c r="D15" i="3"/>
  <c r="F9" i="3"/>
  <c r="J15" i="3" l="1"/>
  <c r="J21" i="3" s="1"/>
  <c r="E30" i="3"/>
  <c r="E28" i="3"/>
  <c r="L11" i="3" l="1"/>
  <c r="L14" i="3" l="1"/>
  <c r="I15" i="3" l="1"/>
  <c r="L13" i="3" l="1"/>
  <c r="F28" i="3" l="1"/>
  <c r="F29" i="3"/>
  <c r="L10" i="3"/>
  <c r="L9" i="3"/>
  <c r="L8" i="3"/>
  <c r="L7" i="3"/>
  <c r="G4" i="3"/>
  <c r="F30" i="3" l="1"/>
  <c r="L15" i="3"/>
  <c r="L2" i="3"/>
  <c r="L16" i="3" l="1"/>
  <c r="F4" i="3"/>
  <c r="J4" i="3" s="1"/>
  <c r="J17" i="3" s="1"/>
  <c r="G17" i="3"/>
  <c r="H17" i="3" l="1"/>
  <c r="F2" i="3" l="1"/>
  <c r="F17" i="3" l="1"/>
  <c r="E17" i="3" l="1"/>
  <c r="K4" i="3"/>
  <c r="D17" i="3"/>
</calcChain>
</file>

<file path=xl/sharedStrings.xml><?xml version="1.0" encoding="utf-8"?>
<sst xmlns="http://schemas.openxmlformats.org/spreadsheetml/2006/main" count="46" uniqueCount="35">
  <si>
    <t>Salaries</t>
  </si>
  <si>
    <t xml:space="preserve"> </t>
  </si>
  <si>
    <t>Benefits</t>
  </si>
  <si>
    <t xml:space="preserve">Purchased Services </t>
  </si>
  <si>
    <t>Capital Outlay</t>
  </si>
  <si>
    <t>Supplies</t>
  </si>
  <si>
    <t>CCIP Budget</t>
  </si>
  <si>
    <t xml:space="preserve">Total Expenditures </t>
  </si>
  <si>
    <t>Variance</t>
  </si>
  <si>
    <t>Fiscal Year</t>
  </si>
  <si>
    <t>Total     Grant</t>
  </si>
  <si>
    <t>ESSER III</t>
  </si>
  <si>
    <t>FER due September 30, 2024</t>
  </si>
  <si>
    <t>Learning Loss</t>
  </si>
  <si>
    <t>Improving air quality and ventilation</t>
  </si>
  <si>
    <t>Qualified ESSER III Category</t>
  </si>
  <si>
    <t xml:space="preserve">20% Set Aside </t>
  </si>
  <si>
    <t>20% Set Aside for Learning Loss</t>
  </si>
  <si>
    <t>3/12/20 - 9/30/24</t>
  </si>
  <si>
    <t>Iready</t>
  </si>
  <si>
    <t>Powerschool - Performance Matters</t>
  </si>
  <si>
    <t>Futrue Ed Solutions</t>
  </si>
  <si>
    <t>Half day remote learning advisor - learning loss 50% salary and Benefits</t>
  </si>
  <si>
    <t>X</t>
  </si>
  <si>
    <t>possibility depending on how expenditures progress in the areas with dedicated dollars.</t>
  </si>
  <si>
    <t>FY22/FY23/FY24</t>
  </si>
  <si>
    <t>Aide/Paraprofessional Hired to assist Title Program</t>
  </si>
  <si>
    <t>Other</t>
  </si>
  <si>
    <t>Curriculum</t>
  </si>
  <si>
    <t>Addressing students learning loss</t>
  </si>
  <si>
    <t>HVAC - RES</t>
  </si>
  <si>
    <t>LETRS PD</t>
  </si>
  <si>
    <t>*</t>
  </si>
  <si>
    <t>Budget will be revised once RHS finalizes their learning loss requested items and the new Superintendent makes curriculum decisions.</t>
  </si>
  <si>
    <t>Chromebooks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</si>
</sst>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0.00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0" fontId="6" fillId="0" borderId="1" xfId="0" applyFont="1" applyFill="1" applyBorder="1" applyAlignment="1">
      <alignment horizontal="left"/>
    </xf>
    <xf numFmtId="0" fontId="5" fillId="0" borderId="0" xfId="0" applyFont="1"/>
    <xf numFmtId="0" fontId="7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/>
    </xf>
    <xf numFmtId="0" fontId="9" fillId="0" borderId="0" xfId="0" quotePrefix="1" applyFont="1"/>
    <xf numFmtId="0" fontId="10" fillId="0" borderId="0" xfId="0" applyFont="1"/>
    <xf numFmtId="0" fontId="9" fillId="0" borderId="0" xfId="0" applyFont="1"/>
    <xf numFmtId="0" fontId="11" fillId="0" borderId="0" xfId="0" quotePrefix="1" applyFont="1"/>
    <xf numFmtId="0" fontId="13" fillId="0" borderId="0" xfId="0" quotePrefix="1" applyFont="1" applyAlignment="1">
      <alignment horizontal="left"/>
    </xf>
    <xf numFmtId="0" fontId="12" fillId="0" borderId="0" xfId="0" applyFont="1"/>
    <xf numFmtId="0" fontId="14" fillId="0" borderId="0" xfId="0" applyFont="1"/>
    <xf numFmtId="0" fontId="9" fillId="0" borderId="0" xfId="0" applyFont="1" applyAlignment="1">
      <alignment horizontal="left"/>
    </xf>
    <xf numFmtId="0" fontId="15" fillId="0" borderId="0" xfId="0" applyFont="1"/>
    <xf numFmtId="0" fontId="15" fillId="0" borderId="0" xfId="0" quotePrefix="1" applyFont="1"/>
    <xf numFmtId="0" fontId="16" fillId="0" borderId="0" xfId="0" quotePrefix="1" applyFont="1" applyAlignment="1">
      <alignment horizontal="left"/>
    </xf>
    <xf numFmtId="0" fontId="12" fillId="0" borderId="0" xfId="0" quotePrefix="1" applyFont="1"/>
    <xf numFmtId="0" fontId="16" fillId="0" borderId="0" xfId="0" applyFont="1"/>
    <xf numFmtId="0" fontId="11" fillId="0" borderId="0" xfId="0" applyFont="1"/>
    <xf numFmtId="0" fontId="17" fillId="0" borderId="0" xfId="0" quotePrefix="1" applyFont="1" applyAlignment="1">
      <alignment horizontal="left"/>
    </xf>
    <xf numFmtId="0" fontId="13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6" fillId="0" borderId="1" xfId="0" applyFont="1" applyBorder="1"/>
    <xf numFmtId="0" fontId="4" fillId="0" borderId="0" xfId="0" applyFont="1" applyAlignment="1">
      <alignment horizontal="center"/>
    </xf>
    <xf numFmtId="0" fontId="17" fillId="0" borderId="0" xfId="0" applyFont="1"/>
    <xf numFmtId="0" fontId="3" fillId="4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3" fillId="0" borderId="0" xfId="0" applyNumberFormat="1" applyFont="1"/>
    <xf numFmtId="0" fontId="3" fillId="4" borderId="2" xfId="0" applyFont="1" applyFill="1" applyBorder="1" applyAlignment="1">
      <alignment horizontal="center" wrapText="1"/>
    </xf>
    <xf numFmtId="43" fontId="3" fillId="4" borderId="1" xfId="0" applyNumberFormat="1" applyFont="1" applyFill="1" applyBorder="1" applyAlignment="1">
      <alignment horizontal="center" wrapText="1"/>
    </xf>
    <xf numFmtId="44" fontId="3" fillId="5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left"/>
    </xf>
    <xf numFmtId="0" fontId="0" fillId="5" borderId="1" xfId="0" applyFill="1" applyBorder="1"/>
    <xf numFmtId="0" fontId="3" fillId="5" borderId="1" xfId="0" applyFont="1" applyFill="1" applyBorder="1" applyAlignment="1">
      <alignment horizontal="center" wrapText="1"/>
    </xf>
    <xf numFmtId="4" fontId="6" fillId="5" borderId="1" xfId="0" quotePrefix="1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19" fillId="4" borderId="1" xfId="0" applyFont="1" applyFill="1" applyBorder="1" applyAlignment="1">
      <alignment horizontal="center"/>
    </xf>
    <xf numFmtId="0" fontId="6" fillId="0" borderId="1" xfId="0" applyFont="1" applyFill="1" applyBorder="1"/>
    <xf numFmtId="43" fontId="6" fillId="0" borderId="1" xfId="0" applyNumberFormat="1" applyFont="1" applyBorder="1"/>
    <xf numFmtId="7" fontId="3" fillId="3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  <xf numFmtId="43" fontId="0" fillId="0" borderId="1" xfId="1" applyNumberFormat="1" applyFont="1" applyBorder="1"/>
    <xf numFmtId="165" fontId="0" fillId="0" borderId="0" xfId="3" applyNumberFormat="1" applyFont="1"/>
    <xf numFmtId="165" fontId="0" fillId="0" borderId="0" xfId="0" applyNumberFormat="1"/>
    <xf numFmtId="7" fontId="0" fillId="0" borderId="0" xfId="0" applyNumberFormat="1"/>
    <xf numFmtId="43" fontId="6" fillId="0" borderId="1" xfId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00"/>
    <pageSetUpPr fitToPage="1"/>
  </sheetPr>
  <dimension ref="B1:S50"/>
  <sheetViews>
    <sheetView tabSelected="1" workbookViewId="0">
      <selection activeCell="B1" sqref="B1"/>
    </sheetView>
  </sheetViews>
  <sheetFormatPr defaultRowHeight="14.5" x14ac:dyDescent="0.35"/>
  <cols>
    <col min="1" max="1" width="3.453125" customWidth="1"/>
    <col min="2" max="2" width="14.54296875" style="5" bestFit="1" customWidth="1"/>
    <col min="3" max="3" width="59.90625" bestFit="1" customWidth="1"/>
    <col min="4" max="4" width="11.54296875" customWidth="1"/>
    <col min="5" max="5" width="12.6328125" bestFit="1" customWidth="1"/>
    <col min="6" max="6" width="13.6328125" bestFit="1" customWidth="1"/>
    <col min="7" max="7" width="11.90625" bestFit="1" customWidth="1"/>
    <col min="8" max="8" width="13.1796875" bestFit="1" customWidth="1"/>
    <col min="9" max="9" width="13.1796875" customWidth="1"/>
    <col min="10" max="10" width="13.54296875" bestFit="1" customWidth="1"/>
    <col min="11" max="11" width="55.1796875" bestFit="1" customWidth="1"/>
    <col min="12" max="12" width="13.6328125" bestFit="1" customWidth="1"/>
  </cols>
  <sheetData>
    <row r="1" spans="2:19" x14ac:dyDescent="0.35">
      <c r="F1" s="47" t="s">
        <v>13</v>
      </c>
    </row>
    <row r="2" spans="2:19" s="4" customFormat="1" x14ac:dyDescent="0.35">
      <c r="B2" s="5"/>
      <c r="C2" s="50">
        <v>1418838.26</v>
      </c>
      <c r="D2" s="4" t="s">
        <v>18</v>
      </c>
      <c r="F2" s="17">
        <f>+C2*20%</f>
        <v>283767.652</v>
      </c>
      <c r="L2" s="51">
        <f>0.2*C2</f>
        <v>283767.652</v>
      </c>
    </row>
    <row r="3" spans="2:19" s="1" customFormat="1" ht="30.5" x14ac:dyDescent="0.5">
      <c r="B3" s="22" t="s">
        <v>9</v>
      </c>
      <c r="C3" s="27" t="s">
        <v>11</v>
      </c>
      <c r="D3" s="22" t="s">
        <v>0</v>
      </c>
      <c r="E3" s="22" t="s">
        <v>2</v>
      </c>
      <c r="F3" s="22" t="s">
        <v>3</v>
      </c>
      <c r="G3" s="22" t="s">
        <v>5</v>
      </c>
      <c r="H3" s="22" t="s">
        <v>4</v>
      </c>
      <c r="I3" s="22" t="s">
        <v>27</v>
      </c>
      <c r="J3" s="22" t="s">
        <v>10</v>
      </c>
      <c r="K3" s="52" t="s">
        <v>15</v>
      </c>
      <c r="L3" s="57" t="s">
        <v>16</v>
      </c>
    </row>
    <row r="4" spans="2:19" s="1" customFormat="1" x14ac:dyDescent="0.35">
      <c r="B4" s="23"/>
      <c r="C4" s="24" t="s">
        <v>6</v>
      </c>
      <c r="D4" s="25">
        <v>32693</v>
      </c>
      <c r="E4" s="25">
        <v>5104.0600000000004</v>
      </c>
      <c r="F4" s="66">
        <f>F15</f>
        <v>146807</v>
      </c>
      <c r="G4" s="66">
        <f>G15</f>
        <v>108166.53</v>
      </c>
      <c r="H4" s="25">
        <v>1126067.67</v>
      </c>
      <c r="I4" s="25">
        <v>0</v>
      </c>
      <c r="J4" s="26">
        <f>SUM(D4:I4)</f>
        <v>1418838.2599999998</v>
      </c>
      <c r="K4" s="53">
        <f>+C2-J4</f>
        <v>0</v>
      </c>
      <c r="L4" s="54" t="s">
        <v>1</v>
      </c>
    </row>
    <row r="5" spans="2:19" s="1" customFormat="1" x14ac:dyDescent="0.35">
      <c r="B5" s="7"/>
      <c r="C5" s="8"/>
      <c r="D5" s="9"/>
      <c r="E5" s="9"/>
      <c r="F5" s="9"/>
      <c r="G5" s="9"/>
      <c r="H5" s="9"/>
      <c r="I5" s="9"/>
      <c r="J5" s="10"/>
      <c r="K5" s="49"/>
      <c r="L5" s="58"/>
      <c r="M5" s="29"/>
      <c r="N5" s="29"/>
      <c r="O5" s="29"/>
      <c r="P5" s="29"/>
      <c r="Q5" s="29"/>
      <c r="R5" s="29" t="s">
        <v>1</v>
      </c>
      <c r="S5" s="29"/>
    </row>
    <row r="6" spans="2:19" s="21" customFormat="1" x14ac:dyDescent="0.35">
      <c r="B6" s="11" t="s">
        <v>25</v>
      </c>
      <c r="C6" s="18" t="s">
        <v>22</v>
      </c>
      <c r="D6" s="19" t="s">
        <v>23</v>
      </c>
      <c r="E6" s="19" t="s">
        <v>23</v>
      </c>
      <c r="F6" s="19"/>
      <c r="G6" s="19"/>
      <c r="H6" s="19"/>
      <c r="I6" s="19"/>
      <c r="J6" s="46"/>
      <c r="K6" s="55" t="s">
        <v>29</v>
      </c>
      <c r="L6" s="59"/>
      <c r="N6" s="29"/>
      <c r="O6" s="29"/>
      <c r="P6" s="29"/>
      <c r="Q6" s="29"/>
      <c r="R6" s="29"/>
      <c r="S6" s="29"/>
    </row>
    <row r="7" spans="2:19" x14ac:dyDescent="0.35">
      <c r="B7" s="11"/>
      <c r="C7" s="46" t="s">
        <v>19</v>
      </c>
      <c r="D7" s="46"/>
      <c r="E7" s="46"/>
      <c r="F7" s="19">
        <v>0</v>
      </c>
      <c r="G7" s="19"/>
      <c r="H7" s="19"/>
      <c r="I7" s="19"/>
      <c r="J7" s="46"/>
      <c r="K7" s="55" t="s">
        <v>29</v>
      </c>
      <c r="L7" s="59">
        <f>F7</f>
        <v>0</v>
      </c>
    </row>
    <row r="8" spans="2:19" x14ac:dyDescent="0.35">
      <c r="B8" s="11"/>
      <c r="C8" s="20" t="s">
        <v>20</v>
      </c>
      <c r="D8" s="72"/>
      <c r="E8" s="72"/>
      <c r="F8" s="72">
        <v>6610.5</v>
      </c>
      <c r="G8" s="72"/>
      <c r="H8" s="72"/>
      <c r="I8" s="19"/>
      <c r="J8" s="46"/>
      <c r="K8" s="55" t="s">
        <v>29</v>
      </c>
      <c r="L8" s="59">
        <f>F8</f>
        <v>6610.5</v>
      </c>
    </row>
    <row r="9" spans="2:19" x14ac:dyDescent="0.35">
      <c r="B9" s="11"/>
      <c r="C9" s="18" t="s">
        <v>21</v>
      </c>
      <c r="D9" s="72"/>
      <c r="E9" s="72"/>
      <c r="F9" s="72">
        <f>61946.5+65000</f>
        <v>126946.5</v>
      </c>
      <c r="G9" s="72"/>
      <c r="H9" s="72"/>
      <c r="I9" s="19"/>
      <c r="J9" s="46"/>
      <c r="K9" s="55" t="s">
        <v>29</v>
      </c>
      <c r="L9" s="58">
        <f>F9</f>
        <v>126946.5</v>
      </c>
      <c r="M9" s="30"/>
    </row>
    <row r="10" spans="2:19" x14ac:dyDescent="0.35">
      <c r="B10" s="11"/>
      <c r="C10" s="64" t="s">
        <v>34</v>
      </c>
      <c r="D10" s="72"/>
      <c r="E10" s="72"/>
      <c r="F10" s="72"/>
      <c r="G10" s="72">
        <v>41405.339999999997</v>
      </c>
      <c r="H10" s="72"/>
      <c r="I10" s="19"/>
      <c r="J10" s="46"/>
      <c r="K10" s="55" t="s">
        <v>29</v>
      </c>
      <c r="L10" s="59">
        <f>G10</f>
        <v>41405.339999999997</v>
      </c>
    </row>
    <row r="11" spans="2:19" x14ac:dyDescent="0.35">
      <c r="B11" s="11"/>
      <c r="C11" s="64" t="s">
        <v>31</v>
      </c>
      <c r="D11" s="72"/>
      <c r="E11" s="72"/>
      <c r="F11" s="72">
        <v>4250</v>
      </c>
      <c r="G11" s="72"/>
      <c r="H11" s="72"/>
      <c r="I11" s="19"/>
      <c r="J11" s="46"/>
      <c r="K11" s="55" t="s">
        <v>29</v>
      </c>
      <c r="L11" s="59">
        <f>F11</f>
        <v>4250</v>
      </c>
    </row>
    <row r="12" spans="2:19" x14ac:dyDescent="0.35">
      <c r="B12" s="11"/>
      <c r="C12" s="46" t="s">
        <v>30</v>
      </c>
      <c r="D12" s="64"/>
      <c r="E12" s="64"/>
      <c r="F12" s="72">
        <v>9000</v>
      </c>
      <c r="G12" s="72"/>
      <c r="H12" s="72">
        <f>1123012.78+3054.89</f>
        <v>1126067.67</v>
      </c>
      <c r="I12" s="19">
        <v>0</v>
      </c>
      <c r="J12" s="46"/>
      <c r="K12" s="55" t="s">
        <v>14</v>
      </c>
      <c r="L12" s="59"/>
    </row>
    <row r="13" spans="2:19" ht="15.75" customHeight="1" x14ac:dyDescent="0.35">
      <c r="B13" s="11"/>
      <c r="C13" s="18" t="s">
        <v>26</v>
      </c>
      <c r="D13" s="72">
        <f>13347+19346</f>
        <v>32693</v>
      </c>
      <c r="E13" s="72">
        <f>2079.62+2708.44+281+35</f>
        <v>5104.0599999999995</v>
      </c>
      <c r="F13" s="72"/>
      <c r="G13" s="72"/>
      <c r="H13" s="72"/>
      <c r="I13" s="19"/>
      <c r="J13" s="65"/>
      <c r="K13" s="55" t="s">
        <v>29</v>
      </c>
      <c r="L13" s="59">
        <f>D13+E13</f>
        <v>37797.06</v>
      </c>
    </row>
    <row r="14" spans="2:19" ht="15.75" customHeight="1" x14ac:dyDescent="0.35">
      <c r="B14" s="11"/>
      <c r="C14" s="18" t="s">
        <v>28</v>
      </c>
      <c r="D14" s="72"/>
      <c r="E14" s="72"/>
      <c r="F14" s="72"/>
      <c r="G14" s="72">
        <f>28462.52+38298.67</f>
        <v>66761.19</v>
      </c>
      <c r="H14" s="72"/>
      <c r="I14" s="19"/>
      <c r="J14" s="65"/>
      <c r="K14" s="55" t="s">
        <v>29</v>
      </c>
      <c r="L14" s="59">
        <f>G14</f>
        <v>66761.19</v>
      </c>
    </row>
    <row r="15" spans="2:19" x14ac:dyDescent="0.35">
      <c r="B15" s="11"/>
      <c r="C15" s="15" t="s">
        <v>7</v>
      </c>
      <c r="D15" s="68">
        <f>SUM(D5:D14)</f>
        <v>32693</v>
      </c>
      <c r="E15" s="68">
        <f>SUM(E5:E14)</f>
        <v>5104.0599999999995</v>
      </c>
      <c r="F15" s="68">
        <f>SUM(F5:F14)</f>
        <v>146807</v>
      </c>
      <c r="G15" s="68">
        <f>SUM(G5:G14)</f>
        <v>108166.53</v>
      </c>
      <c r="H15" s="68">
        <f>SUM(H5:H14)</f>
        <v>1126067.67</v>
      </c>
      <c r="I15" s="68">
        <f t="shared" ref="D15:I15" si="0">SUM(I5:I14)</f>
        <v>0</v>
      </c>
      <c r="J15" s="68">
        <f>SUM(D15:I15)</f>
        <v>1418838.2599999998</v>
      </c>
      <c r="K15" s="63" t="s">
        <v>17</v>
      </c>
      <c r="L15" s="60">
        <f>SUM(L5:L14)</f>
        <v>283770.58999999997</v>
      </c>
    </row>
    <row r="16" spans="2:19" x14ac:dyDescent="0.35">
      <c r="C16" s="12"/>
      <c r="D16" s="13"/>
      <c r="E16" s="13"/>
      <c r="F16" s="13"/>
      <c r="G16" s="13"/>
      <c r="H16" s="13"/>
      <c r="I16" s="13"/>
      <c r="J16" s="14"/>
      <c r="K16" s="55"/>
      <c r="L16" s="62" t="str">
        <f>IF(L15=L2&gt;L2,"Met","Not Met")</f>
        <v>Met</v>
      </c>
    </row>
    <row r="17" spans="2:12" x14ac:dyDescent="0.35">
      <c r="C17" s="16" t="s">
        <v>8</v>
      </c>
      <c r="D17" s="13">
        <f t="shared" ref="D17:H17" si="1">+D4-D15</f>
        <v>0</v>
      </c>
      <c r="E17" s="13">
        <f t="shared" si="1"/>
        <v>0</v>
      </c>
      <c r="F17" s="13">
        <f t="shared" si="1"/>
        <v>0</v>
      </c>
      <c r="G17" s="13">
        <f t="shared" si="1"/>
        <v>0</v>
      </c>
      <c r="H17" s="13">
        <f t="shared" si="1"/>
        <v>0</v>
      </c>
      <c r="I17" s="13"/>
      <c r="J17" s="13">
        <f>+J4-J15</f>
        <v>0</v>
      </c>
      <c r="K17" s="55"/>
      <c r="L17" s="56"/>
    </row>
    <row r="18" spans="2:12" x14ac:dyDescent="0.35">
      <c r="D18" s="2"/>
      <c r="E18" s="2"/>
      <c r="F18" s="2"/>
      <c r="G18" s="2"/>
      <c r="H18" s="2"/>
      <c r="I18" s="2"/>
    </row>
    <row r="19" spans="2:12" x14ac:dyDescent="0.35">
      <c r="C19" s="6" t="s">
        <v>12</v>
      </c>
      <c r="D19" s="2"/>
      <c r="E19" s="2"/>
      <c r="F19" s="2"/>
      <c r="G19" s="2"/>
    </row>
    <row r="20" spans="2:12" x14ac:dyDescent="0.35">
      <c r="D20" s="2"/>
      <c r="E20" s="2"/>
      <c r="F20" s="2"/>
      <c r="G20" s="2"/>
    </row>
    <row r="21" spans="2:12" x14ac:dyDescent="0.35">
      <c r="B21" s="67" t="s">
        <v>23</v>
      </c>
      <c r="C21" s="28" t="s">
        <v>24</v>
      </c>
      <c r="J21" s="71">
        <f>C2-J15</f>
        <v>0</v>
      </c>
    </row>
    <row r="22" spans="2:12" x14ac:dyDescent="0.35">
      <c r="B22" s="5" t="s">
        <v>32</v>
      </c>
      <c r="C22" s="35" t="s">
        <v>33</v>
      </c>
      <c r="D22" s="3"/>
    </row>
    <row r="23" spans="2:12" x14ac:dyDescent="0.35">
      <c r="C23" s="30"/>
    </row>
    <row r="25" spans="2:12" x14ac:dyDescent="0.35">
      <c r="C25" s="37"/>
    </row>
    <row r="26" spans="2:12" x14ac:dyDescent="0.35">
      <c r="C26" s="6"/>
    </row>
    <row r="28" spans="2:12" x14ac:dyDescent="0.35">
      <c r="C28" s="37"/>
      <c r="E28" s="2">
        <f>1123012.78+9000</f>
        <v>1132012.78</v>
      </c>
      <c r="F28" s="69">
        <f>E28/J15</f>
        <v>0.79784483680331553</v>
      </c>
    </row>
    <row r="29" spans="2:12" x14ac:dyDescent="0.35">
      <c r="C29" s="36"/>
      <c r="E29" s="2">
        <v>286825.48</v>
      </c>
      <c r="F29" s="69">
        <f>E29/J15</f>
        <v>0.20215516319668461</v>
      </c>
    </row>
    <row r="30" spans="2:12" x14ac:dyDescent="0.35">
      <c r="E30" s="3">
        <f>SUM(E28:E29)</f>
        <v>1418838.26</v>
      </c>
      <c r="F30" s="70">
        <f>SUM(F28:F29)</f>
        <v>1.0000000000000002</v>
      </c>
    </row>
    <row r="31" spans="2:12" x14ac:dyDescent="0.35">
      <c r="C31" s="39"/>
    </row>
    <row r="32" spans="2:12" x14ac:dyDescent="0.35">
      <c r="C32" s="33"/>
    </row>
    <row r="34" spans="3:3" x14ac:dyDescent="0.35">
      <c r="C34" s="38"/>
    </row>
    <row r="35" spans="3:3" x14ac:dyDescent="0.35">
      <c r="C35" s="40"/>
    </row>
    <row r="36" spans="3:3" x14ac:dyDescent="0.35">
      <c r="C36" s="38"/>
    </row>
    <row r="37" spans="3:3" x14ac:dyDescent="0.35">
      <c r="C37" s="31"/>
    </row>
    <row r="38" spans="3:3" x14ac:dyDescent="0.35">
      <c r="C38" s="41"/>
    </row>
    <row r="40" spans="3:3" x14ac:dyDescent="0.35">
      <c r="C40" s="32"/>
    </row>
    <row r="41" spans="3:3" x14ac:dyDescent="0.35">
      <c r="C41" s="43"/>
    </row>
    <row r="43" spans="3:3" x14ac:dyDescent="0.35">
      <c r="C43" s="45"/>
    </row>
    <row r="44" spans="3:3" x14ac:dyDescent="0.35">
      <c r="C44" s="44"/>
    </row>
    <row r="45" spans="3:3" x14ac:dyDescent="0.35">
      <c r="C45" s="44"/>
    </row>
    <row r="46" spans="3:3" x14ac:dyDescent="0.35">
      <c r="C46" s="34" t="s">
        <v>1</v>
      </c>
    </row>
    <row r="47" spans="3:3" x14ac:dyDescent="0.35">
      <c r="C47" s="61"/>
    </row>
    <row r="49" spans="3:3" x14ac:dyDescent="0.35">
      <c r="C49" s="42"/>
    </row>
    <row r="50" spans="3:3" x14ac:dyDescent="0.35">
      <c r="C50" s="48"/>
    </row>
  </sheetData>
  <pageMargins left="0.25" right="0.25" top="0.75" bottom="0.75" header="0.3" footer="0.3"/>
  <pageSetup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98B75-25AB-49F0-B662-6FDBA43CE350}">
  <ds:schemaRefs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1a84d927-10f7-4086-8e96-5efd223e83a3"/>
    <ds:schemaRef ds:uri="http://schemas.openxmlformats.org/package/2006/metadata/core-properties"/>
    <ds:schemaRef ds:uri="http://purl.org/dc/elements/1.1/"/>
    <ds:schemaRef ds:uri="9133d7fa-23dc-48c1-b072-9371450479ec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ESSER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2021-05-03T19:18:36Z</cp:lastPrinted>
  <dcterms:created xsi:type="dcterms:W3CDTF">2021-04-20T12:51:59Z</dcterms:created>
  <dcterms:modified xsi:type="dcterms:W3CDTF">2022-07-21T16:42:28Z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